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hanzer\Desktop\"/>
    </mc:Choice>
  </mc:AlternateContent>
  <xr:revisionPtr revIDLastSave="0" documentId="13_ncr:1_{45F95C6F-3CC3-459D-A285-46F05836FE7D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28680" yWindow="-120" windowWidth="29040" windowHeight="1584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N13" i="31"/>
  <c r="M13" i="31"/>
  <c r="L13" i="31"/>
  <c r="H13" i="31"/>
  <c r="F13" i="31"/>
  <c r="W12" i="31"/>
  <c r="U12" i="31"/>
  <c r="S12" i="31"/>
  <c r="Q12" i="31"/>
  <c r="P12" i="31"/>
  <c r="N12" i="31"/>
  <c r="M12" i="31"/>
  <c r="L12" i="31"/>
  <c r="H12" i="31"/>
  <c r="F12" i="31"/>
  <c r="W35" i="31"/>
  <c r="U35" i="31"/>
  <c r="S35" i="31"/>
  <c r="Q35" i="31"/>
  <c r="P35" i="31"/>
  <c r="N35" i="31"/>
  <c r="M35" i="31"/>
  <c r="L35" i="31"/>
  <c r="H35" i="31"/>
  <c r="F35" i="31"/>
  <c r="W34" i="31"/>
  <c r="U34" i="31"/>
  <c r="S34" i="31"/>
  <c r="Q34" i="31"/>
  <c r="P34" i="31"/>
  <c r="N34" i="31"/>
  <c r="M34" i="31"/>
  <c r="L34" i="31"/>
  <c r="H34" i="31"/>
  <c r="F34" i="31"/>
  <c r="W23" i="31"/>
  <c r="U23" i="31"/>
  <c r="S23" i="31"/>
  <c r="Q23" i="31"/>
  <c r="P23" i="31"/>
  <c r="N23" i="31"/>
  <c r="M23" i="31"/>
  <c r="L23" i="31"/>
  <c r="H23" i="31"/>
  <c r="F23" i="31"/>
  <c r="W24" i="31"/>
  <c r="U24" i="31"/>
  <c r="S24" i="31"/>
  <c r="Q24" i="31"/>
  <c r="P24" i="31"/>
  <c r="N24" i="31"/>
  <c r="M24" i="31"/>
  <c r="L24" i="31"/>
  <c r="H24" i="31"/>
  <c r="F24" i="31"/>
  <c r="G10" i="25" l="1"/>
  <c r="T10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3" i="25"/>
  <c r="AG23" i="25"/>
  <c r="AG41" i="25"/>
  <c r="AG45" i="25"/>
  <c r="AG77" i="25"/>
  <c r="AG105" i="25"/>
  <c r="AG141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G9" i="25" s="1"/>
  <c r="T9" i="25" s="1"/>
  <c r="AF242" i="25"/>
  <c r="AG242" i="25" s="1"/>
  <c r="AF243" i="25"/>
  <c r="AG243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G26" i="25" s="1"/>
  <c r="T2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G14" i="25" s="1"/>
  <c r="T14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15" i="25" l="1"/>
  <c r="T15" i="25" s="1"/>
  <c r="G21" i="25"/>
  <c r="T21" i="25" s="1"/>
  <c r="G18" i="25"/>
  <c r="T18" i="25" s="1"/>
  <c r="G27" i="25"/>
  <c r="T27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N52" i="14"/>
  <c r="M52" i="14"/>
  <c r="L52" i="14"/>
  <c r="H52" i="14"/>
  <c r="F52" i="14"/>
  <c r="W51" i="14"/>
  <c r="U51" i="14"/>
  <c r="S51" i="14"/>
  <c r="Q51" i="14"/>
  <c r="P51" i="14"/>
  <c r="N51" i="14"/>
  <c r="M51" i="14"/>
  <c r="L51" i="14"/>
  <c r="H51" i="14"/>
  <c r="F51" i="14"/>
  <c r="W50" i="14"/>
  <c r="U50" i="14"/>
  <c r="S50" i="14"/>
  <c r="Q50" i="14"/>
  <c r="P50" i="14"/>
  <c r="N50" i="14"/>
  <c r="M50" i="14"/>
  <c r="L50" i="14"/>
  <c r="H50" i="14"/>
  <c r="F50" i="14"/>
  <c r="W49" i="14"/>
  <c r="U49" i="14"/>
  <c r="S49" i="14"/>
  <c r="Q49" i="14"/>
  <c r="P49" i="14"/>
  <c r="N49" i="14"/>
  <c r="M49" i="14"/>
  <c r="L49" i="14"/>
  <c r="H49" i="14"/>
  <c r="F49" i="14"/>
  <c r="W48" i="14"/>
  <c r="U48" i="14"/>
  <c r="S48" i="14"/>
  <c r="Q48" i="14"/>
  <c r="P48" i="14"/>
  <c r="N48" i="14"/>
  <c r="M48" i="14"/>
  <c r="L48" i="14"/>
  <c r="H48" i="14"/>
  <c r="F48" i="14"/>
  <c r="W46" i="14"/>
  <c r="U46" i="14"/>
  <c r="S46" i="14"/>
  <c r="Q46" i="14"/>
  <c r="P46" i="14"/>
  <c r="N46" i="14"/>
  <c r="M46" i="14"/>
  <c r="L46" i="14"/>
  <c r="H46" i="14"/>
  <c r="F46" i="14"/>
  <c r="W45" i="14"/>
  <c r="U45" i="14"/>
  <c r="S45" i="14"/>
  <c r="Q45" i="14"/>
  <c r="P45" i="14"/>
  <c r="N45" i="14"/>
  <c r="M45" i="14"/>
  <c r="L45" i="14"/>
  <c r="H45" i="14"/>
  <c r="F45" i="14"/>
  <c r="W44" i="14"/>
  <c r="U44" i="14"/>
  <c r="S44" i="14"/>
  <c r="Q44" i="14"/>
  <c r="P44" i="14"/>
  <c r="N44" i="14"/>
  <c r="M44" i="14"/>
  <c r="L44" i="14"/>
  <c r="H44" i="14"/>
  <c r="F44" i="14"/>
  <c r="W43" i="14"/>
  <c r="U43" i="14"/>
  <c r="S43" i="14"/>
  <c r="Q43" i="14"/>
  <c r="P43" i="14"/>
  <c r="N43" i="14"/>
  <c r="M43" i="14"/>
  <c r="L43" i="14"/>
  <c r="H43" i="14"/>
  <c r="F43" i="14"/>
  <c r="W42" i="14"/>
  <c r="U42" i="14"/>
  <c r="S42" i="14"/>
  <c r="Q42" i="14"/>
  <c r="P42" i="14"/>
  <c r="N42" i="14"/>
  <c r="M42" i="14"/>
  <c r="L42" i="14"/>
  <c r="H42" i="14"/>
  <c r="F42" i="14"/>
  <c r="W41" i="14"/>
  <c r="U41" i="14"/>
  <c r="S41" i="14"/>
  <c r="Q41" i="14"/>
  <c r="P41" i="14"/>
  <c r="N41" i="14"/>
  <c r="M41" i="14"/>
  <c r="L41" i="14"/>
  <c r="H41" i="14"/>
  <c r="F41" i="14"/>
  <c r="W40" i="14"/>
  <c r="U40" i="14"/>
  <c r="S40" i="14"/>
  <c r="Q40" i="14"/>
  <c r="P40" i="14"/>
  <c r="N40" i="14"/>
  <c r="M40" i="14"/>
  <c r="L40" i="14"/>
  <c r="H40" i="14"/>
  <c r="F40" i="14"/>
  <c r="W35" i="14"/>
  <c r="U35" i="14"/>
  <c r="S35" i="14"/>
  <c r="Q35" i="14"/>
  <c r="P35" i="14"/>
  <c r="N35" i="14"/>
  <c r="M35" i="14"/>
  <c r="L35" i="14"/>
  <c r="H35" i="14"/>
  <c r="F35" i="14"/>
  <c r="W34" i="14"/>
  <c r="U34" i="14"/>
  <c r="S34" i="14"/>
  <c r="Q34" i="14"/>
  <c r="P34" i="14"/>
  <c r="N34" i="14"/>
  <c r="M34" i="14"/>
  <c r="L34" i="14"/>
  <c r="H34" i="14"/>
  <c r="F34" i="14"/>
  <c r="W33" i="14"/>
  <c r="U33" i="14"/>
  <c r="S33" i="14"/>
  <c r="Q33" i="14"/>
  <c r="P33" i="14"/>
  <c r="N33" i="14"/>
  <c r="M33" i="14"/>
  <c r="L33" i="14"/>
  <c r="H33" i="14"/>
  <c r="F33" i="14"/>
  <c r="W32" i="14"/>
  <c r="U32" i="14"/>
  <c r="S32" i="14"/>
  <c r="Q32" i="14"/>
  <c r="P32" i="14"/>
  <c r="N32" i="14"/>
  <c r="M32" i="14"/>
  <c r="L32" i="14"/>
  <c r="H32" i="14"/>
  <c r="F32" i="14"/>
  <c r="W31" i="14"/>
  <c r="U31" i="14"/>
  <c r="S31" i="14"/>
  <c r="Q31" i="14"/>
  <c r="P31" i="14"/>
  <c r="N31" i="14"/>
  <c r="M31" i="14"/>
  <c r="L31" i="14"/>
  <c r="H31" i="14"/>
  <c r="F31" i="14"/>
  <c r="W29" i="14"/>
  <c r="U29" i="14"/>
  <c r="S29" i="14"/>
  <c r="Q29" i="14"/>
  <c r="P29" i="14"/>
  <c r="N29" i="14"/>
  <c r="M29" i="14"/>
  <c r="L29" i="14"/>
  <c r="H29" i="14"/>
  <c r="F29" i="14"/>
  <c r="W28" i="14"/>
  <c r="U28" i="14"/>
  <c r="S28" i="14"/>
  <c r="Q28" i="14"/>
  <c r="P28" i="14"/>
  <c r="N28" i="14"/>
  <c r="M28" i="14"/>
  <c r="L28" i="14"/>
  <c r="H28" i="14"/>
  <c r="F28" i="14"/>
  <c r="W27" i="14"/>
  <c r="U27" i="14"/>
  <c r="S27" i="14"/>
  <c r="Q27" i="14"/>
  <c r="P27" i="14"/>
  <c r="N27" i="14"/>
  <c r="M27" i="14"/>
  <c r="L27" i="14"/>
  <c r="H27" i="14"/>
  <c r="F27" i="14"/>
  <c r="W26" i="14"/>
  <c r="U26" i="14"/>
  <c r="S26" i="14"/>
  <c r="Q26" i="14"/>
  <c r="P26" i="14"/>
  <c r="N26" i="14"/>
  <c r="M26" i="14"/>
  <c r="L26" i="14"/>
  <c r="H26" i="14"/>
  <c r="F26" i="14"/>
  <c r="W25" i="14"/>
  <c r="U25" i="14"/>
  <c r="S25" i="14"/>
  <c r="Q25" i="14"/>
  <c r="P25" i="14"/>
  <c r="N25" i="14"/>
  <c r="M25" i="14"/>
  <c r="L25" i="14"/>
  <c r="H25" i="14"/>
  <c r="F25" i="14"/>
  <c r="W24" i="14"/>
  <c r="U24" i="14"/>
  <c r="S24" i="14"/>
  <c r="Q24" i="14"/>
  <c r="P24" i="14"/>
  <c r="N24" i="14"/>
  <c r="M24" i="14"/>
  <c r="L24" i="14"/>
  <c r="H24" i="14"/>
  <c r="F24" i="14"/>
  <c r="W23" i="14"/>
  <c r="U23" i="14"/>
  <c r="S23" i="14"/>
  <c r="Q23" i="14"/>
  <c r="P23" i="14"/>
  <c r="N23" i="14"/>
  <c r="M23" i="14"/>
  <c r="L23" i="14"/>
  <c r="H23" i="14"/>
  <c r="F23" i="14"/>
  <c r="W18" i="14"/>
  <c r="U18" i="14"/>
  <c r="S18" i="14"/>
  <c r="Q18" i="14"/>
  <c r="P18" i="14"/>
  <c r="N18" i="14"/>
  <c r="M18" i="14"/>
  <c r="L18" i="14"/>
  <c r="H18" i="14"/>
  <c r="F18" i="14"/>
  <c r="W17" i="14"/>
  <c r="U17" i="14"/>
  <c r="S17" i="14"/>
  <c r="Q17" i="14"/>
  <c r="P17" i="14"/>
  <c r="N17" i="14"/>
  <c r="M17" i="14"/>
  <c r="L17" i="14"/>
  <c r="H17" i="14"/>
  <c r="F17" i="14"/>
  <c r="W16" i="14"/>
  <c r="U16" i="14"/>
  <c r="S16" i="14"/>
  <c r="Q16" i="14"/>
  <c r="P16" i="14"/>
  <c r="N16" i="14"/>
  <c r="M16" i="14"/>
  <c r="L16" i="14"/>
  <c r="H16" i="14"/>
  <c r="F16" i="14"/>
  <c r="W15" i="14"/>
  <c r="U15" i="14"/>
  <c r="S15" i="14"/>
  <c r="Q15" i="14"/>
  <c r="P15" i="14"/>
  <c r="N15" i="14"/>
  <c r="M15" i="14"/>
  <c r="L15" i="14"/>
  <c r="H15" i="14"/>
  <c r="F15" i="14"/>
  <c r="W14" i="14"/>
  <c r="U14" i="14"/>
  <c r="S14" i="14"/>
  <c r="Q14" i="14"/>
  <c r="P14" i="14"/>
  <c r="N14" i="14"/>
  <c r="M14" i="14"/>
  <c r="L14" i="14"/>
  <c r="H14" i="14"/>
  <c r="F14" i="14"/>
  <c r="W12" i="14"/>
  <c r="U12" i="14"/>
  <c r="S12" i="14"/>
  <c r="Q12" i="14"/>
  <c r="P12" i="14"/>
  <c r="N12" i="14"/>
  <c r="M12" i="14"/>
  <c r="L12" i="14"/>
  <c r="H12" i="14"/>
  <c r="F12" i="14"/>
  <c r="W11" i="14"/>
  <c r="U11" i="14"/>
  <c r="S11" i="14"/>
  <c r="Q11" i="14"/>
  <c r="P11" i="14"/>
  <c r="N11" i="14"/>
  <c r="M11" i="14"/>
  <c r="L11" i="14"/>
  <c r="H11" i="14"/>
  <c r="F11" i="14"/>
  <c r="W10" i="14"/>
  <c r="U10" i="14"/>
  <c r="S10" i="14"/>
  <c r="Q10" i="14"/>
  <c r="P10" i="14"/>
  <c r="N10" i="14"/>
  <c r="M10" i="14"/>
  <c r="L10" i="14"/>
  <c r="H10" i="14"/>
  <c r="F10" i="14"/>
  <c r="W9" i="14"/>
  <c r="U9" i="14"/>
  <c r="S9" i="14"/>
  <c r="Q9" i="14"/>
  <c r="P9" i="14"/>
  <c r="N9" i="14"/>
  <c r="M9" i="14"/>
  <c r="L9" i="14"/>
  <c r="H9" i="14"/>
  <c r="F9" i="14"/>
  <c r="W8" i="14"/>
  <c r="U8" i="14"/>
  <c r="S8" i="14"/>
  <c r="Q8" i="14"/>
  <c r="P8" i="14"/>
  <c r="N8" i="14"/>
  <c r="M8" i="14"/>
  <c r="L8" i="14"/>
  <c r="H8" i="14"/>
  <c r="F8" i="14"/>
  <c r="W7" i="14"/>
  <c r="U7" i="14"/>
  <c r="S7" i="14"/>
  <c r="Q7" i="14"/>
  <c r="P7" i="14"/>
  <c r="N7" i="14"/>
  <c r="M7" i="14"/>
  <c r="L7" i="14"/>
  <c r="H7" i="14"/>
  <c r="F7" i="14"/>
  <c r="W6" i="14"/>
  <c r="U6" i="14"/>
  <c r="S6" i="14"/>
  <c r="Q6" i="14"/>
  <c r="P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P33" i="31"/>
  <c r="Q33" i="31"/>
  <c r="S33" i="31"/>
  <c r="U33" i="31"/>
  <c r="W33" i="31"/>
  <c r="F22" i="31"/>
  <c r="H22" i="31"/>
  <c r="L22" i="31"/>
  <c r="M22" i="31"/>
  <c r="N22" i="31"/>
  <c r="P22" i="31"/>
  <c r="Q22" i="31"/>
  <c r="S22" i="31"/>
  <c r="U22" i="31"/>
  <c r="W22" i="31"/>
  <c r="F11" i="31"/>
  <c r="H11" i="31"/>
  <c r="L11" i="31"/>
  <c r="M11" i="31"/>
  <c r="N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O34" i="31" l="1"/>
  <c r="O35" i="31"/>
  <c r="O12" i="31"/>
  <c r="O24" i="31"/>
  <c r="O13" i="31"/>
  <c r="O23" i="31"/>
  <c r="O49" i="14"/>
  <c r="O44" i="14"/>
  <c r="O40" i="14"/>
  <c r="O32" i="14"/>
  <c r="O27" i="14"/>
  <c r="O23" i="14"/>
  <c r="O15" i="14"/>
  <c r="O10" i="14"/>
  <c r="O6" i="14"/>
  <c r="O50" i="14"/>
  <c r="O45" i="14"/>
  <c r="O41" i="14"/>
  <c r="O33" i="14"/>
  <c r="O28" i="14"/>
  <c r="O24" i="14"/>
  <c r="O16" i="14"/>
  <c r="O51" i="14"/>
  <c r="O46" i="14"/>
  <c r="O42" i="14"/>
  <c r="O34" i="14"/>
  <c r="O29" i="14"/>
  <c r="O25" i="14"/>
  <c r="O17" i="14"/>
  <c r="O12" i="14"/>
  <c r="O8" i="14"/>
  <c r="O11" i="14"/>
  <c r="O7" i="14"/>
  <c r="O52" i="14"/>
  <c r="O48" i="14"/>
  <c r="O43" i="14"/>
  <c r="O35" i="14"/>
  <c r="O31" i="14"/>
  <c r="O26" i="14"/>
  <c r="O18" i="14"/>
  <c r="O14" i="14"/>
  <c r="O9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F5" i="14"/>
  <c r="F39" i="14"/>
  <c r="F13" i="14"/>
  <c r="L39" i="14"/>
  <c r="Y83" i="17"/>
  <c r="Z83" i="17"/>
  <c r="Y82" i="17"/>
  <c r="Z82" i="17"/>
  <c r="O39" i="14" l="1"/>
  <c r="O11" i="31"/>
  <c r="O13" i="14"/>
  <c r="O33" i="31"/>
  <c r="O5" i="14"/>
  <c r="O47" i="14"/>
  <c r="O30" i="14"/>
  <c r="O22" i="31"/>
  <c r="J30" i="14"/>
  <c r="J22" i="31"/>
  <c r="J33" i="31"/>
  <c r="J47" i="14"/>
  <c r="J11" i="31"/>
  <c r="F38" i="14"/>
  <c r="F25" i="34" s="1"/>
  <c r="N4" i="14"/>
  <c r="C19" i="32" s="1"/>
  <c r="N38" i="14"/>
  <c r="F4" i="14"/>
  <c r="L38" i="14"/>
  <c r="Y10" i="17"/>
  <c r="Z10" i="17"/>
  <c r="O38" i="14" l="1"/>
  <c r="E20" i="32" s="1"/>
  <c r="O4" i="14"/>
  <c r="O9" i="34" s="1"/>
  <c r="N9" i="34"/>
  <c r="E8" i="32"/>
  <c r="L25" i="34"/>
  <c r="L26" i="34" s="1"/>
  <c r="E17" i="32"/>
  <c r="F9" i="34"/>
  <c r="C8" i="32"/>
  <c r="N25" i="34"/>
  <c r="E19" i="32"/>
  <c r="Z81" i="17"/>
  <c r="Y81" i="17"/>
  <c r="O25" i="34" l="1"/>
  <c r="C20" i="32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<sst xmlns="http://schemas.openxmlformats.org/spreadsheetml/2006/main" count="13971" uniqueCount="5297">
  <si>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</si>
  <si>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</si>
  <si>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</si>
  <si>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</si>
  <si>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</si>
  <si>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</si>
  <si>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</si>
  <si>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</si>
  <si>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</si>
  <si>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</si>
  <si>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</si>
  <si>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</si>
  <si>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</si>
  <si>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</si>
  <si>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</si>
  <si>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</si>
  <si>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</si>
  <si>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</si>
  <si>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</si>
  <si>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</si>
  <si>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</si>
  <si>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</si>
  <si>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</si>
  <si>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</si>
  <si>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</si>
  <si>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</si>
  <si>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</si>
  <si>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</si>
  <si>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</si>
  <si>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</si>
  <si>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</si>
  <si>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</si>
  <si>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</si>
  <si>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</si>
  <si>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</si>
  <si>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</si>
  <si>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</si>
  <si>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</si>
  <si>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</si>
  <si>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</si>
  <si>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</si>
  <si>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</si>
  <si>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</si>
  <si>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</si>
  <si>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</si>
  <si>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</si>
  <si>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</si>
  <si>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</si>
  <si>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</si>
  <si>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</si>
  <si>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</si>
  <si>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</si>
  <si>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</si>
  <si>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</si>
  <si>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</si>
  <si>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</si>
  <si>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</si>
  <si>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</si>
  <si>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</si>
  <si>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</si>
  <si>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</si>
  <si>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</si>
  <si>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</si>
  <si>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</si>
  <si>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</si>
  <si>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</si>
  <si>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</si>
  <si>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</si>
  <si>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</si>
  <si>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</si>
  <si>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</si>
  <si>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</si>
  <si>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</si>
  <si>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</si>
  <si>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</si>
  <si>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</si>
  <si>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</si>
  <si>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</si>
  <si>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</si>
  <si>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</si>
  <si>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</si>
  <si>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</si>
  <si>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</si>
  <si>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</si>
  <si>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</si>
  <si>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</si>
  <si>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</si>
  <si>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</si>
  <si>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</si>
  <si>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</si>
  <si>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</si>
  <si>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</si>
  <si>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</si>
  <si>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</si>
  <si>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</si>
  <si>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</si>
  <si>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</si>
  <si>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</si>
  <si>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</si>
  <si>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</si>
  <si>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</si>
  <si>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</si>
  <si>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</si>
  <si>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</si>
  <si>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</si>
  <si>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</si>
  <si>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</si>
  <si>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</si>
  <si>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</si>
  <si>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</si>
  <si>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</si>
  <si>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</si>
  <si>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</si>
  <si>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</si>
  <si>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</si>
  <si>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</si>
  <si>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</si>
  <si>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</si>
  <si>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</si>
  <si>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</si>
  <si>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</si>
  <si>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</si>
  <si>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</si>
  <si>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</si>
  <si>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</si>
  <si>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</si>
  <si>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</si>
  <si>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</si>
  <si>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</si>
  <si>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</si>
  <si>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</si>
  <si>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</si>
  <si>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</si>
  <si>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</si>
  <si>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</si>
  <si>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</si>
  <si>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</si>
  <si>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</si>
  <si>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</si>
  <si>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</si>
  <si>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</si>
  <si>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</si>
  <si>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</si>
  <si>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</si>
  <si>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</si>
  <si>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</si>
  <si>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</si>
  <si>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</si>
  <si>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</si>
  <si>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</si>
  <si>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</si>
  <si>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</si>
  <si>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</si>
  <si>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</si>
  <si>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</si>
  <si>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</si>
  <si>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</si>
  <si>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</si>
  <si>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</si>
  <si>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</si>
  <si>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</si>
  <si>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</si>
  <si>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</si>
  <si>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</si>
  <si>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</si>
  <si>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</si>
  <si>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</si>
  <si>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</si>
  <si>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</si>
  <si>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</si>
  <si>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</si>
  <si>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</si>
  <si>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</si>
  <si>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</si>
  <si>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</si>
  <si>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</si>
  <si>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</si>
  <si>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</si>
  <si>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</si>
  <si>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</si>
  <si>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</si>
  <si>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</si>
  <si>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</si>
  <si>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</si>
  <si>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</si>
  <si>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</si>
  <si>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</si>
  <si>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</si>
  <si>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</si>
  <si>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</si>
  <si>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</si>
  <si>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</si>
  <si>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</si>
  <si>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</si>
  <si>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</si>
  <si>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</si>
  <si>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</si>
  <si>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</si>
  <si>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</si>
  <si>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</si>
  <si>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</si>
  <si>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</si>
  <si>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</si>
  <si>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</si>
  <si>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</si>
  <si>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</si>
  <si>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</si>
  <si>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</si>
  <si>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</si>
  <si>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</si>
  <si>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</si>
  <si>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</si>
  <si>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</si>
  <si>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</si>
  <si>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</si>
  <si>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</si>
  <si>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</si>
  <si>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</si>
  <si>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</si>
  <si>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</si>
  <si>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</si>
  <si>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</si>
  <si>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</si>
  <si>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</si>
  <si>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</si>
  <si>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</si>
  <si>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</si>
  <si>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</si>
  <si>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</si>
  <si>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</si>
  <si>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</si>
  <si>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</si>
  <si>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</si>
  <si>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</si>
  <si>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</si>
  <si>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</si>
  <si>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</si>
  <si>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</si>
  <si>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</si>
  <si>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</si>
  <si>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</si>
  <si>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</si>
  <si>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</si>
  <si>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</si>
  <si>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</si>
  <si>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</si>
  <si>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</si>
  <si>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</si>
  <si>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</si>
  <si>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</si>
  <si>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</si>
  <si>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</si>
  <si>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</si>
  <si>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</si>
  <si>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</si>
  <si>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</si>
  <si>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</si>
  <si>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</si>
  <si>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</si>
  <si>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</si>
  <si>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</si>
  <si>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</si>
  <si>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</si>
  <si>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</si>
  <si>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</si>
  <si>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</si>
  <si>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</si>
  <si>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</si>
  <si>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</si>
  <si>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</si>
  <si>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</si>
  <si>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</si>
  <si>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</si>
  <si>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</si>
  <si>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</si>
  <si>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</si>
  <si>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</si>
  <si>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</si>
  <si>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</si>
  <si>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</si>
  <si>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</si>
  <si>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</si>
  <si>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</si>
  <si>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</si>
  <si>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</si>
  <si>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</si>
  <si>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</si>
  <si>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</si>
  <si>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</si>
  <si>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</si>
  <si>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</si>
  <si>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</si>
  <si>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</si>
  <si>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</si>
  <si>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</si>
  <si>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</si>
  <si>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</si>
  <si>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</si>
  <si>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</si>
  <si>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</si>
  <si>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</si>
  <si>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</si>
  <si>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</si>
  <si>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</si>
  <si>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</si>
  <si>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</si>
  <si>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</si>
  <si>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</si>
  <si>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</si>
  <si>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</si>
  <si>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</si>
  <si>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</si>
  <si>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</si>
  <si>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</si>
  <si>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</si>
  <si>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</si>
  <si>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</si>
  <si>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</si>
  <si>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</si>
  <si>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</si>
  <si>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</si>
  <si>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</si>
  <si>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</si>
  <si>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</si>
  <si>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</si>
  <si>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</si>
  <si>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</si>
  <si>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</si>
  <si>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</si>
  <si>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</si>
  <si>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</si>
  <si>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</si>
  <si>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</si>
  <si>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</si>
  <si>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</si>
  <si>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</si>
  <si>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</si>
  <si>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</si>
  <si>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</si>
  <si>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</si>
  <si>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</si>
  <si>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</si>
  <si>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</si>
  <si>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</si>
  <si>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</si>
  <si>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</si>
  <si>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</si>
  <si>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</si>
  <si>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</si>
  <si>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</si>
  <si>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</si>
  <si>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</si>
  <si>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</si>
  <si>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</si>
  <si>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</si>
  <si>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</si>
  <si>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</si>
  <si>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</si>
  <si>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</si>
  <si>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</si>
  <si>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</si>
  <si>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</si>
  <si>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</si>
  <si>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</si>
  <si>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</si>
  <si>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</si>
  <si>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</si>
  <si>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</si>
  <si>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</si>
  <si>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</si>
  <si>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</si>
  <si>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</si>
  <si>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</si>
  <si>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</si>
  <si>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</si>
  <si>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</si>
  <si>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</si>
  <si>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</si>
  <si>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</si>
  <si>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</si>
  <si>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</si>
  <si>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</si>
  <si>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</si>
  <si>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</si>
  <si>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</si>
  <si>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</si>
  <si>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</si>
  <si>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</si>
  <si>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</si>
  <si>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</si>
  <si>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</si>
  <si>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</si>
  <si>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</si>
  <si>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</si>
  <si>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</si>
  <si>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</si>
  <si>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</si>
  <si>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</si>
  <si>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</si>
  <si>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</si>
  <si>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</si>
  <si>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</si>
  <si>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</si>
  <si>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</si>
  <si>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</si>
  <si>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</si>
  <si>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</si>
  <si>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</si>
  <si>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</si>
  <si>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</si>
  <si>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</si>
  <si>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</si>
  <si>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</si>
  <si>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</si>
  <si>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</si>
  <si>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</si>
  <si>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</si>
  <si>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</si>
  <si>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</si>
  <si>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</si>
  <si>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</si>
  <si>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</si>
  <si>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</si>
  <si>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</si>
  <si>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</si>
  <si>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</si>
  <si>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</si>
  <si>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</si>
  <si>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</si>
  <si>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</si>
  <si>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</si>
  <si>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</si>
  <si>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</si>
  <si>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</si>
  <si>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</si>
  <si>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</si>
  <si>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</si>
  <si>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</si>
  <si>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</si>
  <si>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</si>
  <si>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</si>
  <si>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</si>
  <si>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</si>
  <si>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</si>
  <si>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</si>
  <si>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</si>
  <si>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</si>
  <si>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</si>
  <si>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</si>
  <si>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</si>
  <si>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</si>
  <si>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</si>
  <si>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</si>
  <si>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</si>
  <si>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</si>
  <si>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</si>
  <si>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</si>
  <si>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</si>
  <si>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</si>
  <si>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</si>
  <si>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</si>
  <si>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</si>
  <si>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</si>
  <si>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</si>
  <si>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</si>
  <si>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</si>
  <si>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</si>
  <si>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</si>
  <si>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</si>
  <si>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</si>
  <si>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</si>
  <si>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</si>
  <si>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</si>
  <si>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</si>
  <si>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</si>
  <si>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</si>
  <si>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</si>
  <si>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</si>
  <si>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</si>
  <si>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</si>
  <si>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</si>
  <si>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</si>
  <si>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</si>
  <si>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</si>
  <si>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</si>
  <si>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</si>
  <si>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</si>
  <si>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</si>
  <si>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</si>
  <si>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</si>
  <si>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</si>
  <si>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</si>
  <si>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</si>
  <si>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</si>
  <si>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</si>
  <si>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</si>
  <si>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</si>
  <si>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</si>
  <si>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</si>
  <si>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</si>
  <si>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</si>
  <si>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</si>
  <si>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</si>
  <si>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</si>
  <si>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</si>
  <si>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</si>
  <si>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</si>
  <si>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</si>
  <si>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</si>
  <si>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</si>
  <si>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</si>
  <si>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</si>
  <si>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</si>
  <si>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</si>
  <si>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</si>
  <si>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</si>
  <si>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</si>
  <si>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</si>
  <si>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</si>
  <si>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</si>
  <si>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</si>
  <si>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</si>
  <si>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</si>
  <si>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</si>
  <si>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</si>
  <si>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</si>
  <si>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</si>
  <si>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</si>
  <si>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</si>
  <si>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</si>
  <si>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</si>
  <si>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</si>
  <si>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</si>
  <si>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</si>
  <si>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</si>
  <si>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</si>
  <si>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</si>
  <si>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</si>
  <si>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</si>
  <si>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</si>
  <si>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</si>
  <si>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</si>
  <si>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</si>
  <si>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</si>
  <si>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</si>
  <si>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</si>
  <si>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</si>
  <si>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</si>
  <si>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</si>
  <si>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</si>
  <si>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</si>
  <si>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</si>
  <si>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</si>
  <si>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</si>
  <si>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</si>
  <si>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</si>
  <si>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</si>
  <si>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</si>
  <si>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</si>
  <si>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</si>
  <si>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</si>
  <si>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</si>
  <si>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</si>
  <si>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</si>
  <si>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</si>
  <si>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</si>
  <si>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</si>
  <si>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</si>
  <si>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</si>
  <si>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</si>
  <si>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</si>
  <si>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</si>
  <si>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</si>
  <si>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</si>
  <si>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</si>
  <si>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</si>
  <si>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</si>
  <si>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</si>
  <si>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</si>
  <si>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</si>
  <si>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</si>
  <si>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</si>
  <si>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</si>
  <si>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</si>
  <si>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</si>
  <si>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</si>
  <si>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</si>
  <si>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</si>
  <si>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</si>
  <si>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</si>
  <si>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</si>
  <si>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</si>
  <si>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</si>
  <si>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</si>
  <si>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</si>
  <si>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</si>
  <si>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</si>
  <si>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</si>
  <si>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</si>
  <si>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</si>
  <si>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</si>
  <si>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</si>
  <si>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</si>
  <si>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</si>
  <si>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</si>
  <si>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</si>
  <si>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</si>
  <si>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</si>
  <si>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</si>
  <si>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</si>
  <si>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</si>
  <si>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</si>
  <si>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</si>
  <si>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</si>
  <si>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</si>
  <si>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</si>
  <si>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</si>
  <si>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</si>
  <si>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</si>
  <si>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</si>
  <si>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</si>
  <si>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</si>
  <si>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</si>
  <si>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</si>
  <si>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</si>
  <si>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</si>
  <si>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</si>
  <si>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</si>
  <si>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</si>
  <si>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</si>
  <si>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</si>
  <si>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</si>
  <si>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</si>
  <si>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</si>
  <si>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</si>
  <si>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</si>
  <si>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</si>
  <si>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</si>
  <si>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</si>
  <si>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</si>
  <si>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</si>
  <si>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</si>
  <si>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</si>
  <si>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</si>
  <si>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</si>
  <si>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</si>
  <si>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</si>
  <si>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</si>
  <si>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</si>
  <si>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</si>
  <si>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</si>
  <si>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</si>
  <si>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</si>
  <si>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</si>
  <si>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</si>
  <si>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</si>
  <si>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</si>
  <si>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</si>
  <si>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</si>
  <si>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</si>
  <si>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</si>
  <si>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</si>
  <si>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</si>
  <si>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</si>
  <si>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</si>
  <si>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</si>
  <si>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</si>
  <si>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</si>
  <si>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</si>
  <si>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</si>
  <si>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</si>
  <si>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</si>
  <si>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</si>
  <si>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</si>
  <si>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</si>
  <si>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</si>
  <si>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</si>
  <si>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</si>
  <si>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</si>
  <si>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</si>
  <si>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</si>
  <si>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</si>
  <si>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</si>
  <si>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</si>
  <si>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</si>
  <si>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</si>
  <si>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</si>
  <si>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</si>
  <si>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</si>
  <si>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</si>
  <si>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</si>
  <si>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</si>
  <si>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</si>
  <si>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</si>
  <si>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</si>
  <si>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</si>
  <si>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</si>
  <si>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</si>
  <si>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</si>
  <si>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</si>
  <si>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</si>
  <si>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</si>
  <si>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</si>
  <si>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</si>
  <si>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</si>
  <si>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</si>
  <si>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</si>
  <si>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</si>
  <si>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</si>
  <si>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</si>
  <si>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</si>
  <si>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</si>
  <si>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</si>
  <si>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</si>
  <si>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</si>
  <si>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</si>
  <si>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</si>
  <si>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</si>
  <si>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</si>
  <si>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</si>
  <si>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</si>
  <si>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</si>
  <si>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</si>
  <si>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</si>
  <si>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</si>
  <si>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</si>
  <si>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</si>
  <si>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</si>
  <si>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</si>
  <si>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</si>
  <si>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</si>
  <si>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</si>
  <si>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</si>
  <si>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</si>
  <si>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</si>
  <si>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</si>
  <si>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</si>
  <si>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</si>
  <si>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</si>
  <si>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</si>
  <si>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</si>
  <si>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</si>
  <si>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</si>
  <si>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</si>
  <si>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</si>
  <si>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</si>
  <si>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</si>
  <si>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</si>
  <si>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</si>
  <si>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</si>
  <si>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</si>
  <si>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</si>
  <si>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</si>
  <si>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</si>
  <si>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</si>
  <si>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</si>
  <si>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</si>
  <si>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</si>
  <si>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</si>
  <si>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</si>
  <si>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</si>
  <si>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</si>
  <si>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</si>
  <si>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</si>
  <si>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</si>
  <si>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</si>
  <si>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</si>
  <si>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</si>
  <si>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</si>
  <si>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</si>
  <si>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</si>
  <si>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</si>
  <si>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</si>
  <si>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</si>
  <si>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</si>
  <si>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</si>
  <si>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</si>
  <si>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</si>
  <si>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</si>
  <si>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</si>
  <si>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</si>
  <si>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</si>
  <si>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</si>
  <si>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</si>
  <si>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</si>
  <si>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</si>
  <si>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</si>
  <si>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</si>
  <si>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</si>
  <si>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</si>
  <si>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</si>
  <si>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</si>
  <si>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</si>
  <si>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</si>
  <si>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</si>
  <si>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</si>
  <si>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</si>
  <si>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</si>
  <si>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</si>
  <si>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</si>
  <si>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</si>
  <si>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</si>
  <si>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</si>
  <si>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</si>
  <si>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</si>
  <si>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</si>
  <si>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</si>
  <si>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</si>
  <si>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</si>
  <si>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</si>
  <si>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</si>
  <si>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</si>
  <si>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</si>
  <si>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</si>
  <si>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</si>
  <si>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</si>
  <si>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</si>
  <si>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</si>
  <si>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</si>
  <si>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</si>
  <si>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</si>
  <si>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</si>
  <si>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</si>
  <si>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</si>
  <si>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</si>
  <si>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</si>
  <si>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</si>
  <si>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</si>
  <si>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</si>
  <si>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</si>
  <si>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</si>
  <si>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</si>
  <si>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</si>
  <si>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</si>
  <si>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</si>
  <si>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</si>
  <si>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</si>
  <si>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</si>
  <si>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</si>
  <si>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</si>
  <si>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</si>
  <si>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</si>
  <si>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</si>
  <si>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</si>
  <si>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</si>
  <si>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</si>
  <si>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</si>
  <si>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</si>
  <si>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</si>
  <si>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</si>
  <si>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</si>
  <si>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</si>
  <si>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</si>
  <si>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</si>
  <si>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</si>
  <si>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</si>
  <si>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</si>
  <si>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</si>
  <si>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</si>
  <si>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</si>
  <si>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</si>
  <si>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</si>
  <si>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</si>
  <si>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</si>
  <si>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</si>
  <si>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</si>
  <si>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</si>
  <si>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</si>
  <si>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</si>
  <si>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</si>
  <si>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</si>
  <si>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</si>
  <si>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</si>
  <si>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</si>
  <si>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</si>
  <si>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</si>
  <si>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</si>
  <si>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</si>
  <si>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</si>
  <si>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</si>
  <si>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</si>
  <si>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</si>
  <si>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</si>
  <si>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</si>
  <si>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</si>
  <si>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</si>
  <si>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</si>
  <si>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</si>
  <si>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</si>
  <si>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</si>
  <si>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</si>
  <si>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</si>
  <si>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</si>
  <si>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</si>
  <si>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</si>
  <si>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</si>
  <si>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</si>
  <si>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</si>
  <si>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</si>
  <si>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</si>
  <si>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</si>
  <si>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</si>
  <si>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</si>
  <si>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</si>
  <si>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</si>
  <si>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</si>
  <si>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</si>
  <si>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</si>
  <si>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</si>
  <si>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</si>
  <si>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</si>
  <si>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</si>
  <si>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</si>
  <si>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</si>
  <si>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</si>
  <si>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</si>
  <si>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</si>
  <si>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</si>
  <si>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</si>
  <si>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</si>
  <si>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</si>
  <si>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</si>
  <si>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</si>
  <si>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</si>
  <si>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</si>
  <si>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</si>
  <si>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</si>
  <si>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</si>
  <si>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</si>
  <si>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</si>
  <si>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</si>
  <si>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</si>
  <si>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</si>
  <si>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</si>
  <si>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</si>
  <si>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</si>
  <si>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</si>
  <si>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</si>
  <si>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</si>
  <si>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</si>
  <si>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</si>
  <si>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</si>
  <si>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</si>
  <si>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</si>
  <si>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</si>
  <si>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</si>
  <si>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</si>
  <si>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</si>
  <si>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</si>
  <si>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</si>
  <si>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</si>
  <si>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</si>
  <si>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</si>
  <si>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</si>
  <si>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</si>
  <si>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</si>
  <si>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</si>
  <si>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</si>
  <si>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</si>
  <si>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</si>
  <si>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</si>
  <si>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</si>
  <si>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</si>
  <si>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</si>
  <si>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</si>
  <si>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</si>
  <si>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</si>
  <si>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</si>
  <si>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</si>
  <si>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</si>
  <si>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</si>
  <si>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</si>
  <si>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</si>
  <si>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</si>
  <si>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</si>
  <si>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</si>
  <si>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</si>
  <si>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</si>
  <si>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</si>
  <si>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</si>
  <si>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</si>
  <si>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</si>
  <si>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</si>
  <si>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</si>
  <si>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</si>
  <si>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</si>
  <si>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</si>
  <si>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</si>
  <si>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</si>
  <si>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</si>
  <si>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</si>
  <si>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</si>
  <si>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</si>
  <si>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</si>
  <si>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</si>
  <si>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</si>
  <si>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</si>
  <si>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</si>
  <si>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</si>
  <si>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</si>
  <si>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</si>
  <si>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</si>
  <si>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</si>
  <si>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</si>
  <si>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</si>
  <si>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</si>
  <si>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</si>
  <si>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</si>
  <si>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</si>
  <si>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</si>
  <si>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</si>
  <si>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</si>
  <si>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</si>
  <si>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</si>
  <si>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</si>
  <si>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</si>
  <si>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</si>
  <si>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</si>
  <si>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</si>
  <si>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</si>
  <si>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</si>
  <si>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</si>
  <si>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</si>
  <si>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</si>
  <si>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</si>
  <si>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</si>
  <si>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</si>
  <si>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</si>
  <si>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</si>
  <si>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</si>
  <si>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</si>
  <si>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</si>
  <si>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</si>
  <si>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</si>
  <si>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</si>
  <si>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</si>
  <si>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</si>
  <si>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</si>
  <si>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</si>
  <si>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</si>
  <si>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</si>
  <si>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</si>
  <si>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</si>
  <si>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</si>
  <si>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</si>
  <si>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</si>
  <si>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</si>
  <si>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</si>
  <si>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</si>
  <si>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</si>
  <si>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</si>
  <si>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</si>
  <si>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</si>
  <si>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</si>
  <si>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</si>
  <si>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</si>
  <si>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</si>
  <si>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</si>
  <si>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</si>
  <si>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</si>
  <si>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</si>
  <si>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</si>
  <si>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</si>
  <si>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</si>
  <si>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</si>
  <si>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</si>
  <si>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</si>
  <si>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</si>
  <si>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</si>
  <si>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</si>
  <si>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</si>
  <si>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</si>
  <si>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</si>
  <si>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</si>
  <si>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</si>
  <si>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</si>
  <si>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</si>
  <si>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</si>
  <si>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</si>
  <si>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</si>
  <si>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</si>
  <si>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</si>
  <si>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</si>
  <si>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</si>
  <si>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</si>
  <si>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</si>
  <si>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</si>
  <si>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</si>
  <si>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</si>
  <si>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</si>
  <si>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</si>
  <si>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</si>
  <si>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</si>
  <si>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</si>
  <si>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</si>
  <si>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</si>
  <si>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</si>
  <si>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</si>
  <si>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</si>
  <si>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</si>
  <si>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</si>
  <si>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</si>
  <si>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</si>
  <si>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</si>
  <si>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</si>
  <si>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</si>
  <si>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</si>
  <si>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</si>
  <si>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</si>
  <si>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</si>
  <si>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</si>
  <si>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</si>
  <si>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</si>
  <si>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</si>
  <si>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</si>
  <si>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</si>
  <si>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</si>
  <si>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</si>
  <si>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</si>
  <si>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</si>
  <si>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</si>
  <si>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</si>
  <si>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</si>
  <si>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</si>
  <si>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</si>
  <si>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</si>
  <si>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</si>
  <si>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</si>
  <si>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</si>
  <si>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</si>
  <si>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</si>
  <si>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</si>
  <si>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</si>
  <si>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</si>
  <si>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</si>
  <si>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</si>
  <si>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</si>
  <si>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</si>
  <si>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</si>
  <si>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</si>
  <si>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</si>
  <si>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</si>
  <si>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</si>
  <si>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</si>
  <si>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</si>
  <si>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</si>
  <si>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</si>
  <si>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</si>
  <si>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</si>
  <si>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</si>
  <si>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</si>
  <si>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</si>
  <si>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</si>
  <si>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</si>
  <si>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</si>
  <si>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</si>
  <si>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</si>
  <si>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</si>
  <si>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</si>
  <si>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</si>
  <si>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</si>
  <si>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</si>
  <si>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</si>
  <si>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</si>
  <si>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</si>
  <si>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</si>
  <si>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</si>
  <si>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</si>
  <si>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</si>
  <si>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</si>
  <si>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</si>
  <si>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</si>
  <si>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</si>
  <si>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</si>
  <si>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</si>
  <si>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</si>
  <si>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</si>
  <si>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</si>
  <si>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</si>
  <si>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</si>
  <si>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</si>
  <si>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</si>
  <si>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</si>
  <si>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</si>
  <si>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</si>
  <si>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</si>
  <si>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</si>
  <si>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</si>
  <si>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</si>
  <si>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</si>
  <si>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</si>
  <si>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</si>
  <si>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</si>
  <si>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</si>
  <si>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</si>
  <si>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</si>
  <si>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</si>
  <si>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</si>
  <si>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</si>
  <si>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</si>
  <si>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</si>
  <si>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</si>
  <si>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</si>
  <si>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</si>
  <si>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</si>
  <si>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</si>
  <si>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</si>
  <si>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</si>
  <si>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</si>
  <si>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</si>
  <si>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</si>
  <si>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</si>
  <si>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</si>
  <si>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</si>
  <si>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</si>
  <si>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</si>
  <si>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</si>
  <si>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</si>
  <si>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</si>
  <si>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</si>
  <si>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</si>
  <si>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</si>
  <si>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</si>
  <si>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</si>
  <si>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</si>
  <si>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</si>
  <si>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</si>
  <si>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</si>
  <si>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</si>
  <si>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</si>
  <si>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</si>
  <si>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</si>
  <si>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</si>
  <si>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</si>
  <si>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</si>
  <si>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</si>
  <si>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</si>
  <si>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</si>
  <si>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</si>
  <si>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</si>
  <si>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</si>
  <si>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</si>
  <si>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</si>
  <si>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</si>
  <si>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</si>
  <si>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</si>
  <si>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</si>
  <si>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</si>
  <si>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</si>
  <si>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</si>
  <si>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</si>
  <si>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</si>
  <si>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</si>
  <si>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</si>
  <si>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</si>
  <si>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</si>
  <si>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</si>
  <si>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</si>
  <si>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</si>
  <si>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</si>
  <si>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</si>
  <si>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</si>
  <si>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</si>
  <si>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</si>
  <si>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</si>
  <si>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</si>
  <si>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</si>
  <si>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</si>
  <si>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</si>
  <si>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</si>
  <si>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</si>
  <si>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</si>
  <si>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</si>
  <si>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</si>
  <si>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</si>
  <si>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</si>
  <si>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</si>
  <si>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</si>
  <si>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</si>
  <si>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</si>
  <si>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</si>
  <si>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</si>
  <si>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</si>
  <si>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</si>
  <si>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</si>
  <si>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</si>
  <si>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</si>
  <si>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</si>
  <si>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</si>
  <si>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</si>
  <si>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</si>
  <si>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</si>
  <si>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</si>
  <si>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</si>
  <si>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</si>
  <si>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</si>
  <si>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</si>
  <si>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</si>
  <si>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</si>
  <si>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</si>
  <si>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</si>
  <si>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</si>
  <si>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</si>
  <si>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</si>
  <si>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</si>
  <si>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</si>
  <si>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</si>
  <si>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</si>
  <si>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</si>
  <si>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</si>
  <si>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</si>
  <si>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</si>
  <si>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</si>
  <si>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</si>
  <si>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</si>
  <si>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</si>
  <si>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</si>
  <si>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</si>
  <si>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</si>
  <si>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</si>
  <si>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</si>
  <si>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</si>
  <si>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</si>
  <si>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</si>
  <si>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</si>
  <si>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</si>
  <si>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</si>
  <si>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</si>
  <si>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</si>
  <si>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</si>
  <si>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</si>
  <si>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</si>
  <si>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</si>
  <si>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</si>
  <si>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</si>
  <si>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</si>
  <si>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</si>
  <si>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</si>
  <si>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</si>
  <si>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</si>
  <si>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</si>
  <si>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</si>
  <si>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</si>
  <si>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</si>
  <si>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</si>
  <si>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</si>
  <si>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</si>
  <si>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</si>
  <si>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</si>
  <si>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</si>
  <si>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</si>
  <si>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</si>
  <si>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</si>
  <si>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</si>
  <si>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</si>
  <si>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</si>
  <si>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</si>
  <si>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</si>
  <si>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</si>
  <si>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</si>
  <si>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</si>
  <si>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</si>
  <si>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</si>
  <si>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</si>
  <si>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</si>
  <si>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</si>
  <si>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</si>
  <si>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</si>
  <si>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</si>
  <si>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</si>
  <si>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</si>
  <si>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</si>
  <si>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</si>
  <si>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</si>
  <si>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</si>
  <si>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</si>
  <si>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</si>
  <si>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</si>
  <si>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</si>
  <si>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</si>
  <si>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</si>
  <si>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</si>
  <si>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</si>
  <si>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</si>
  <si>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</si>
  <si>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</si>
  <si>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</si>
  <si>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</si>
  <si>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</si>
  <si>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</si>
  <si>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</si>
  <si>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</si>
  <si>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</si>
  <si>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</si>
  <si>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</si>
  <si>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</si>
  <si>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</si>
  <si>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</si>
  <si>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</si>
  <si>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</si>
  <si>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</si>
  <si>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</si>
  <si>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</si>
  <si>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</si>
  <si>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</si>
  <si>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</si>
  <si>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</si>
  <si>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</si>
  <si>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</si>
  <si>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</si>
  <si>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</si>
  <si>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</si>
  <si>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</si>
  <si>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</si>
  <si>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</si>
  <si>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</si>
  <si>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</si>
  <si>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</si>
  <si>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</si>
  <si>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</si>
  <si>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</si>
  <si>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</si>
  <si>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</si>
  <si>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</si>
  <si>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</si>
  <si>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</si>
  <si>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</si>
  <si>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</si>
  <si>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</si>
  <si>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</si>
  <si>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</si>
  <si>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</si>
  <si>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</si>
  <si>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</si>
  <si>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</si>
  <si>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</si>
  <si>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</si>
  <si>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</si>
  <si>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</si>
  <si>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</si>
  <si>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</si>
  <si>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</si>
  <si>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</si>
  <si>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</si>
  <si>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</si>
  <si>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</si>
  <si>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</si>
  <si>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</si>
  <si>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</si>
  <si>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</si>
  <si>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</si>
  <si>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</si>
  <si>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</si>
  <si>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</si>
  <si>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</si>
  <si>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</si>
  <si>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</si>
  <si>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</si>
  <si>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</si>
  <si>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</si>
  <si>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</si>
  <si>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</si>
  <si>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</si>
  <si>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</si>
  <si>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</si>
  <si>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</si>
  <si>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</si>
  <si>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</si>
  <si>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</si>
  <si>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</si>
  <si>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</si>
  <si>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</si>
  <si>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</si>
  <si>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</si>
  <si>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</si>
  <si>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</si>
  <si>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</si>
  <si>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</si>
  <si>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</si>
  <si>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</si>
  <si>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</si>
  <si>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</si>
  <si>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</si>
  <si>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</si>
  <si>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</si>
  <si>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</si>
  <si>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</si>
  <si>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</si>
  <si>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</si>
  <si>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</si>
  <si>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</si>
  <si>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</si>
  <si>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</si>
  <si>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</si>
  <si>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</si>
  <si>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</si>
  <si>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</si>
  <si>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</si>
  <si>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</si>
  <si>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</si>
  <si>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</si>
  <si>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</si>
  <si>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</si>
  <si>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</si>
  <si>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</si>
  <si>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</si>
  <si>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</si>
  <si>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</si>
  <si>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</si>
  <si>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</si>
  <si>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</si>
  <si>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</si>
  <si>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</si>
  <si>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</si>
  <si>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</si>
  <si>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</si>
  <si>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</si>
  <si>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</si>
  <si>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</si>
  <si>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</si>
  <si>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</si>
  <si>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</si>
  <si>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</si>
  <si>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</si>
  <si>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</si>
  <si>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</si>
  <si>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</si>
  <si>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</si>
  <si>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</si>
  <si>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</si>
  <si>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</si>
  <si>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</si>
  <si>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</si>
  <si>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</si>
  <si>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</si>
  <si>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</si>
  <si>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</si>
  <si>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</si>
  <si>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</si>
  <si>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</si>
  <si>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</si>
  <si>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</si>
  <si>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</si>
  <si>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</si>
  <si>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</si>
  <si>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</si>
  <si>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</si>
  <si>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</si>
  <si>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</si>
  <si>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</si>
  <si>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</si>
  <si>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</si>
  <si>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</si>
  <si>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</si>
  <si>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</si>
  <si>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</si>
  <si>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</si>
  <si>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</si>
  <si>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</si>
  <si>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</si>
  <si>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</si>
  <si>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</si>
  <si>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</si>
  <si>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</si>
  <si>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</si>
  <si>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</si>
  <si>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</si>
  <si>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</si>
  <si>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</si>
  <si>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</si>
  <si>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</si>
  <si>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</si>
  <si>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</si>
  <si>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</si>
  <si>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</si>
  <si>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</si>
  <si>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</si>
  <si>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</si>
  <si>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</si>
  <si>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</si>
  <si>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</si>
  <si>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</si>
  <si>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</si>
  <si>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</si>
  <si>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</si>
  <si>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</si>
  <si>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</si>
  <si>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</si>
  <si>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</si>
  <si>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</si>
  <si>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</si>
  <si>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</si>
  <si>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</si>
  <si>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</si>
  <si>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</si>
  <si>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</si>
  <si>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</si>
  <si>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</si>
  <si>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</si>
  <si>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</si>
  <si>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</si>
  <si>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</si>
  <si>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</si>
  <si>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</si>
  <si>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</si>
  <si>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</si>
  <si>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</si>
  <si>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</si>
  <si>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</si>
  <si>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</si>
  <si>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</si>
  <si>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</si>
  <si>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</si>
  <si>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</si>
  <si>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</si>
  <si>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</si>
  <si>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</si>
  <si>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</si>
  <si>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</si>
  <si>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</si>
  <si>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</si>
  <si>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</si>
  <si>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</si>
  <si>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</si>
  <si>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</si>
  <si>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</si>
  <si>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</si>
  <si>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</si>
  <si>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</si>
  <si>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</si>
  <si>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</si>
  <si>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</si>
  <si>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</si>
  <si>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</si>
  <si>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</si>
  <si>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</si>
  <si>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</si>
  <si>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</si>
  <si>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</si>
  <si>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</si>
  <si>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</si>
  <si>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</si>
  <si>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</si>
  <si>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</si>
  <si>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</si>
  <si>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</si>
  <si>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</si>
  <si>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</si>
  <si>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</si>
  <si>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</si>
  <si>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</si>
  <si>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</si>
  <si>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</si>
  <si>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</si>
  <si>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</si>
  <si>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</si>
  <si>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</si>
  <si>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</si>
  <si>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</si>
  <si>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</si>
  <si>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</si>
  <si>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</si>
  <si>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</si>
  <si>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</si>
  <si>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</si>
  <si>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</si>
  <si>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</si>
  <si>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</si>
  <si>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</si>
  <si>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</si>
  <si>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</si>
  <si>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</si>
  <si>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</si>
  <si>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</si>
  <si>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</si>
  <si>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</si>
  <si>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</si>
  <si>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</si>
  <si>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</si>
  <si>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</si>
  <si>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</si>
  <si>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</si>
  <si>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</si>
  <si>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</si>
  <si>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</si>
  <si>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</si>
  <si>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</si>
  <si>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</si>
  <si>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</si>
  <si>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</si>
  <si>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</si>
  <si>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</si>
  <si>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</si>
  <si>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</si>
  <si>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</si>
  <si>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</si>
  <si>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</si>
  <si>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</si>
  <si>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</si>
  <si>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</si>
  <si>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</si>
  <si>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</si>
  <si>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</si>
  <si>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</si>
  <si>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</si>
  <si>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</si>
  <si>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</si>
  <si>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</si>
  <si>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</si>
  <si>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</si>
  <si>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</si>
  <si>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</si>
  <si>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</si>
  <si>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</si>
  <si>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</si>
  <si>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</si>
  <si>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</si>
  <si>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</si>
  <si>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</si>
  <si>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</si>
  <si>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</si>
  <si>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</si>
  <si>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</si>
  <si>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</si>
  <si>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</si>
  <si>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</si>
  <si>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</si>
  <si>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</si>
  <si>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</si>
  <si>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</si>
  <si>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</si>
  <si>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</si>
  <si>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</si>
  <si>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</si>
  <si>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</si>
  <si>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</si>
  <si>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</si>
  <si>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</si>
  <si>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</si>
  <si>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</si>
  <si>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</si>
  <si>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</si>
  <si>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</si>
  <si>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</si>
  <si>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</si>
  <si>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</si>
  <si>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</si>
  <si>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</si>
  <si>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</si>
  <si>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</si>
  <si>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</si>
  <si>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</si>
  <si>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</si>
  <si>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</si>
  <si>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</si>
  <si>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</si>
  <si>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</si>
  <si>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</si>
  <si>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</si>
  <si>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</si>
  <si>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</si>
  <si>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</si>
  <si>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</si>
  <si>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</si>
  <si>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</si>
  <si>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</si>
  <si>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</si>
  <si>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</si>
  <si>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</si>
  <si>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</si>
  <si>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</si>
  <si>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</si>
  <si>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</si>
  <si>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</si>
  <si>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</si>
  <si>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</si>
  <si>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</si>
  <si>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</si>
  <si>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</si>
  <si>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</si>
  <si>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</si>
  <si>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</si>
  <si>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</si>
  <si>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</si>
  <si>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</si>
  <si>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</si>
  <si>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</si>
  <si>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</si>
  <si>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</si>
  <si>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</si>
  <si>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</si>
  <si>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</si>
  <si>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</si>
  <si>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</si>
  <si>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</si>
  <si>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</si>
  <si>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</si>
  <si>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</si>
  <si>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</si>
  <si>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</si>
  <si>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</si>
  <si>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</si>
  <si>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</si>
  <si>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</si>
  <si>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</si>
  <si>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</si>
  <si>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</si>
  <si>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</si>
  <si>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</si>
  <si>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</si>
  <si>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</si>
  <si>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</si>
  <si>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</si>
  <si>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</si>
  <si>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</si>
  <si>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</si>
  <si>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</si>
  <si>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</si>
  <si>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</si>
  <si>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</si>
  <si>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</si>
  <si>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</si>
  <si>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</si>
  <si>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</si>
  <si>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</si>
  <si>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</si>
  <si>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</si>
  <si>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</si>
  <si>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</si>
  <si>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</si>
  <si>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</si>
  <si>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</si>
  <si>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</si>
  <si>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</si>
  <si>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</si>
  <si>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</si>
  <si>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</si>
  <si>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</si>
  <si>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</si>
  <si>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</si>
  <si>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</si>
  <si>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</si>
  <si>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</si>
  <si>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</si>
  <si>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</si>
  <si>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</si>
  <si>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</si>
  <si>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</si>
  <si>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</si>
  <si>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</si>
  <si>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</si>
  <si>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</si>
  <si>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</si>
  <si>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</si>
  <si>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</si>
  <si>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</si>
  <si>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</si>
  <si>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</si>
  <si>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</si>
  <si>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</si>
  <si>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</si>
  <si>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</si>
  <si>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</si>
  <si>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</si>
  <si>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</si>
  <si>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</si>
  <si>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</si>
  <si>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</si>
  <si>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</si>
  <si>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</si>
  <si>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</si>
  <si>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</si>
  <si>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</si>
  <si>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</si>
  <si>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</si>
  <si>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</si>
  <si>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</si>
  <si>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</si>
  <si>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</si>
  <si>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</si>
  <si>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</si>
  <si>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</si>
  <si>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</si>
  <si>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</si>
  <si>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</si>
  <si>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</si>
  <si>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</si>
  <si>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</si>
  <si>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</si>
  <si>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</si>
  <si>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</si>
  <si>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</si>
  <si>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</si>
  <si>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</si>
  <si>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</si>
  <si>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</si>
  <si>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</si>
  <si>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</si>
  <si>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</si>
  <si>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</si>
  <si>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</si>
  <si>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</si>
  <si>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</si>
  <si>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</si>
  <si>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</si>
  <si>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</si>
  <si>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</si>
  <si>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</si>
  <si>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</si>
  <si>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</si>
  <si>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</si>
  <si>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</si>
  <si>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</si>
  <si>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</si>
  <si>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</si>
  <si>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</si>
  <si>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</si>
  <si>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</si>
  <si>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</si>
  <si>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</si>
  <si>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</si>
  <si>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</si>
  <si>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</si>
  <si>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</si>
  <si>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</si>
  <si>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</si>
  <si>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</si>
  <si>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</si>
  <si>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</si>
  <si>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</si>
  <si>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</si>
  <si>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</si>
  <si>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</si>
  <si>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</si>
  <si>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</si>
  <si>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</si>
  <si>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</si>
  <si>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</si>
  <si>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</si>
  <si>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</si>
  <si>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</si>
  <si>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</si>
  <si>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</si>
  <si>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</si>
  <si>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</si>
  <si>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</si>
  <si>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</si>
  <si>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</si>
  <si>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</si>
  <si>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</si>
  <si>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</si>
  <si>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</si>
  <si>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</si>
  <si>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</si>
  <si>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</si>
  <si>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</si>
  <si>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</si>
  <si>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</si>
  <si>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</si>
  <si>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</si>
  <si>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</si>
  <si>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</si>
  <si>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</si>
  <si>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</si>
  <si>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</si>
  <si>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</si>
  <si>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</si>
  <si>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</si>
  <si>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</si>
  <si>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</si>
  <si>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</si>
  <si>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</si>
  <si>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</si>
  <si>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</si>
  <si>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</si>
  <si>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</si>
  <si>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</si>
  <si>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</si>
  <si>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</si>
  <si>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</si>
  <si>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</si>
  <si>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</si>
  <si>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</si>
  <si>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</si>
  <si>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</si>
  <si>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</si>
  <si>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</si>
  <si>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</si>
  <si>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</si>
  <si>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</si>
  <si>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</si>
  <si>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</si>
  <si>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</si>
  <si>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</si>
  <si>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</si>
  <si>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</si>
  <si>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</si>
  <si>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</si>
  <si>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</si>
  <si>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</si>
  <si>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</si>
  <si>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</si>
  <si>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</si>
  <si>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</si>
  <si>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</si>
  <si>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</si>
  <si>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</si>
  <si>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</si>
  <si>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</si>
  <si>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</si>
  <si>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</si>
  <si>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</si>
  <si>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</si>
  <si>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</si>
  <si>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</si>
  <si>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</si>
  <si>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</si>
  <si>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</si>
  <si>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</si>
  <si>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</si>
  <si>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</si>
  <si>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</si>
  <si>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</si>
  <si>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</si>
  <si>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</si>
  <si>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</si>
  <si>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</si>
  <si>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</si>
  <si>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</si>
  <si>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</si>
  <si>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</si>
  <si>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</si>
  <si>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</si>
  <si>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</si>
  <si>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</si>
  <si>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</si>
  <si>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</si>
  <si>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</si>
  <si>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</si>
  <si>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</si>
  <si>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</si>
  <si>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</si>
  <si>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</si>
  <si>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</si>
  <si>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</si>
  <si>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</si>
  <si>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</si>
  <si>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</si>
  <si>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</si>
  <si>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</si>
  <si>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</si>
  <si>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</si>
  <si>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</si>
  <si>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</si>
  <si>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</si>
  <si>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</si>
  <si>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</si>
  <si>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</si>
  <si>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</si>
  <si>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</si>
  <si>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</si>
  <si>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</si>
  <si>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</si>
  <si>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</si>
  <si>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</si>
  <si>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</si>
  <si>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</si>
  <si>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</si>
  <si>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</si>
  <si>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</si>
  <si>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</si>
  <si>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</si>
  <si>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</si>
  <si>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</si>
  <si>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</si>
  <si>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</si>
  <si>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</si>
  <si>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</si>
  <si>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</si>
  <si>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</si>
  <si>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</si>
  <si>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</si>
  <si>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</si>
  <si>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</si>
  <si>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</si>
  <si>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</si>
  <si>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</si>
  <si>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</si>
  <si>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</si>
  <si>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</si>
  <si>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</si>
  <si>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</si>
  <si>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</si>
  <si>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</si>
  <si>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</si>
  <si>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</si>
  <si>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</si>
  <si>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</si>
  <si>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</si>
  <si>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</si>
  <si>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</si>
  <si>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</si>
  <si>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</si>
  <si>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</si>
  <si>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</si>
  <si>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</si>
  <si>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</si>
  <si>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</si>
  <si>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</si>
  <si>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</si>
  <si>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</si>
  <si>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</si>
  <si>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</si>
  <si>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</si>
  <si>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</si>
  <si>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</si>
  <si>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</si>
  <si>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</si>
  <si>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</si>
  <si>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</si>
  <si>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</si>
  <si>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</si>
  <si>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</si>
  <si>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</si>
  <si>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</si>
  <si>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</si>
  <si>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</si>
  <si>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</si>
  <si>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</si>
  <si>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</si>
  <si>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</si>
  <si>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</si>
  <si>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</si>
  <si>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</si>
  <si>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</si>
  <si>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</si>
  <si>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</si>
  <si>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</si>
  <si>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</si>
  <si>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</si>
  <si>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</si>
  <si>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</si>
  <si>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</si>
  <si>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</si>
  <si>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</si>
  <si>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</si>
  <si>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</si>
  <si>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</si>
  <si>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</si>
  <si>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</si>
  <si>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</si>
  <si>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</si>
  <si>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</si>
  <si>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</si>
  <si>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</si>
  <si>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</si>
  <si>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</si>
  <si>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</si>
  <si>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</si>
  <si>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</si>
  <si>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</si>
  <si>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</si>
  <si>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</si>
  <si>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</si>
  <si>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</si>
  <si>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</si>
  <si>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</si>
  <si>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</si>
  <si>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</si>
  <si>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</si>
  <si>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</si>
  <si>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</si>
  <si>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</si>
  <si>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</si>
  <si>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</si>
  <si>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</si>
  <si>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</si>
  <si>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</si>
  <si>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</si>
  <si>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</si>
  <si>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</si>
  <si>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</si>
  <si>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</si>
  <si>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</si>
  <si>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</si>
  <si>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</si>
  <si>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</si>
  <si>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</si>
  <si>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</si>
  <si>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</si>
  <si>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</si>
  <si>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</si>
  <si>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</si>
  <si>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</si>
  <si>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</si>
  <si>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</si>
  <si>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</si>
  <si>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</si>
  <si>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</si>
  <si>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</si>
  <si>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</si>
  <si>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</si>
  <si>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</si>
  <si>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</si>
  <si>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</si>
  <si>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</si>
  <si>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</si>
  <si>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</si>
  <si>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</si>
  <si>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</si>
  <si>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</si>
  <si>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</si>
  <si>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</si>
  <si>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</si>
  <si>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</si>
  <si>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</si>
  <si>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</si>
  <si>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</si>
  <si>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</si>
  <si>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</si>
  <si>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</si>
  <si>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</si>
  <si>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</si>
  <si>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</si>
  <si>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</si>
  <si>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</si>
  <si>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</si>
  <si>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</si>
  <si>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</si>
  <si>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</si>
  <si>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</si>
  <si>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</si>
  <si>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</si>
  <si>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</si>
  <si>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</si>
  <si>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</si>
  <si>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</si>
  <si>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</si>
  <si>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</si>
  <si>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</si>
  <si>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</si>
  <si>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</si>
  <si>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</si>
  <si>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</si>
  <si>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</si>
  <si>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</si>
  <si>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</si>
  <si>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</si>
  <si>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</si>
  <si>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</si>
  <si>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</si>
  <si>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</si>
  <si>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</si>
  <si>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</si>
  <si>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</si>
  <si>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</si>
  <si>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</si>
  <si>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</si>
  <si>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</si>
  <si>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</si>
  <si>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</si>
  <si>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</si>
  <si>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</si>
  <si>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</si>
  <si>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</si>
  <si>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</si>
  <si>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</si>
  <si>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</si>
  <si>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</si>
  <si>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</si>
  <si>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</si>
  <si>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</si>
  <si>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</si>
  <si>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</si>
  <si>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</si>
  <si>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</si>
  <si>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</si>
  <si>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</si>
  <si>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</si>
  <si>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</si>
  <si>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</si>
  <si>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</si>
  <si>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</si>
  <si>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</si>
  <si>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</si>
  <si>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</si>
  <si>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</si>
  <si>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</si>
  <si>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</si>
  <si>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</si>
  <si>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</si>
  <si>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</si>
  <si>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</si>
  <si>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</si>
  <si>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</si>
  <si>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</si>
  <si>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</si>
  <si>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</si>
  <si>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</si>
  <si>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</si>
  <si>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</si>
  <si>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</si>
  <si>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</si>
  <si>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</si>
  <si>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</si>
  <si>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</si>
  <si>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</si>
  <si>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</si>
  <si>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</si>
  <si>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</si>
  <si>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</si>
  <si>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</si>
  <si>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</si>
  <si>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</si>
  <si>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</si>
  <si>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</si>
  <si>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</si>
  <si>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</si>
  <si>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</si>
  <si>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</si>
  <si>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</si>
  <si>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</si>
  <si>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</si>
  <si>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</si>
  <si>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</si>
  <si>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</si>
  <si>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</si>
  <si>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</si>
  <si>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</si>
  <si>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</si>
  <si>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</si>
  <si>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</si>
  <si>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</si>
  <si>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</si>
  <si>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</si>
  <si>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</si>
  <si>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</si>
  <si>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</si>
  <si>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</si>
  <si>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</si>
  <si>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</si>
  <si>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</si>
  <si>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</si>
  <si>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</si>
  <si>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</si>
  <si>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</si>
  <si>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</si>
  <si>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</si>
  <si>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</si>
  <si>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</si>
  <si>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</si>
  <si>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</si>
  <si>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</si>
  <si>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</si>
  <si>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</si>
  <si>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</si>
  <si>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</si>
  <si>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</si>
  <si>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</si>
  <si>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</si>
  <si>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</si>
  <si>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</si>
  <si>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</si>
  <si>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</si>
  <si>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</si>
  <si>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</si>
  <si>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</si>
  <si>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</si>
  <si>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</si>
  <si>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</si>
  <si>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</si>
  <si>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</si>
  <si>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</si>
  <si>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</si>
  <si>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</si>
  <si>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</si>
  <si>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</si>
  <si>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</si>
  <si>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</si>
  <si>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</si>
  <si>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</si>
  <si>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</si>
  <si>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</si>
  <si>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</si>
  <si>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</si>
  <si>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</si>
  <si>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</si>
  <si>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</si>
  <si>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</si>
  <si>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</si>
  <si>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</si>
  <si>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</si>
  <si>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</si>
  <si>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</si>
  <si>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</si>
  <si>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</si>
  <si>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</si>
  <si>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</si>
  <si>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</si>
  <si>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</si>
  <si>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</si>
  <si>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</si>
  <si>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</si>
  <si>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</si>
  <si>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</si>
  <si>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</si>
  <si>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</si>
  <si>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</si>
  <si>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</si>
  <si>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</si>
  <si>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</si>
  <si>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</si>
  <si>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</si>
  <si>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</si>
  <si>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</si>
  <si>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</si>
  <si>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</si>
  <si>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</si>
  <si>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</si>
  <si>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</si>
  <si>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</si>
  <si>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</si>
  <si>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</si>
  <si>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</si>
  <si>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</si>
  <si>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</si>
  <si>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</si>
  <si>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</si>
  <si>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</si>
  <si>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</si>
  <si>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</si>
  <si>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</si>
  <si>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</si>
  <si>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</si>
  <si>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</si>
  <si>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</si>
  <si>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</si>
  <si>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</si>
  <si>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</si>
  <si>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</si>
  <si>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</si>
  <si>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</si>
  <si>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</si>
  <si>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</si>
  <si>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</si>
  <si>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</si>
  <si>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</si>
  <si>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</si>
  <si>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</si>
  <si>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</si>
  <si>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</si>
  <si>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</si>
  <si>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</si>
  <si>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</si>
  <si>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</si>
  <si>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</si>
  <si>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</si>
  <si>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</si>
  <si>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</si>
  <si>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</si>
  <si>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</si>
  <si>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</si>
  <si>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</si>
  <si>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</si>
  <si>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</si>
  <si>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</si>
  <si>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</si>
  <si>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</si>
  <si>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</si>
  <si>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</si>
  <si>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</si>
  <si>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</si>
  <si>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</si>
  <si>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</si>
  <si>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</si>
  <si>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</si>
  <si>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</si>
  <si>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</si>
  <si>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</si>
  <si>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</si>
  <si>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</si>
  <si>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</si>
  <si>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</si>
  <si>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</si>
  <si>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</si>
  <si>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</si>
  <si>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</si>
  <si>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</si>
  <si>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</si>
  <si>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</si>
  <si>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</si>
  <si>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</si>
  <si>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</si>
  <si>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</si>
  <si>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</si>
  <si>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</si>
  <si>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</si>
  <si>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</si>
  <si>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</si>
  <si>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</si>
  <si>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</si>
  <si>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</si>
  <si>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</si>
  <si>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</si>
  <si>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</si>
  <si>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</si>
  <si>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</si>
  <si>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</si>
  <si>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</si>
  <si>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</si>
  <si>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</si>
  <si>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</si>
  <si>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</si>
  <si>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</si>
  <si>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</si>
  <si>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</si>
  <si>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</si>
  <si>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</si>
  <si>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</si>
  <si>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</si>
  <si>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</si>
  <si>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</si>
  <si>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</si>
  <si>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</si>
  <si>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</si>
  <si>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</si>
  <si>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</si>
  <si>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</si>
  <si>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</si>
  <si>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</si>
  <si>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</si>
  <si>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</si>
  <si>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</si>
  <si>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</si>
  <si>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</si>
  <si>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</si>
  <si>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</si>
  <si>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</si>
  <si>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</si>
  <si>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</si>
  <si>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</si>
  <si>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</si>
  <si>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</si>
  <si>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</si>
  <si>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</si>
  <si>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</si>
  <si>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</si>
  <si>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</si>
  <si>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</si>
  <si>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</si>
  <si>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</si>
  <si>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</si>
  <si>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</si>
  <si>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</si>
  <si>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</si>
  <si>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</si>
  <si>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</si>
  <si>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</si>
  <si>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</si>
  <si>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</si>
  <si>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</si>
  <si>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</si>
  <si>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</si>
  <si>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</si>
  <si>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</si>
  <si>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</si>
  <si>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</si>
  <si>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</si>
  <si>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</si>
  <si>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</si>
  <si>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</si>
  <si>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</si>
  <si>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</si>
  <si>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</si>
  <si>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</si>
  <si>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</si>
  <si>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</si>
  <si>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</si>
  <si>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</si>
  <si>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</si>
  <si>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</si>
  <si>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</si>
  <si>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</si>
  <si>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</si>
  <si>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</si>
  <si>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</si>
  <si>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</si>
  <si>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</si>
  <si>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</si>
  <si>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</si>
  <si>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</si>
  <si>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</si>
  <si>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</si>
  <si>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</si>
  <si>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</si>
  <si>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</si>
  <si>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</si>
  <si>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</si>
  <si>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</si>
  <si>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</si>
  <si>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</si>
  <si>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</si>
  <si>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</si>
  <si>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</si>
  <si>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</si>
  <si>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</si>
  <si>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</si>
  <si>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</si>
  <si>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</si>
  <si>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</si>
  <si>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</si>
  <si>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</si>
  <si>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</si>
  <si>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</si>
  <si>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</si>
  <si>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</si>
  <si>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</si>
  <si>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</si>
  <si>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</si>
  <si>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</si>
  <si>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</si>
  <si>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</si>
  <si>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</si>
  <si>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</si>
  <si>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</si>
  <si>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</si>
  <si>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</si>
  <si>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</si>
  <si>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</si>
  <si>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</si>
  <si>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</si>
  <si>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</si>
  <si>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</si>
  <si>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</si>
  <si>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</si>
  <si>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</si>
  <si>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</si>
  <si>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</si>
  <si>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</si>
  <si>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</si>
  <si>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</si>
  <si>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</si>
  <si>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</si>
  <si>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</si>
  <si>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</si>
  <si>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</si>
  <si>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</si>
  <si>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</si>
  <si>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</si>
  <si>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</si>
  <si>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</si>
  <si>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</si>
  <si>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</si>
  <si>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</si>
  <si>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</si>
  <si>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</si>
  <si>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</si>
  <si>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</si>
  <si>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</si>
  <si>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</si>
  <si>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</si>
  <si>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</si>
  <si>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</si>
  <si>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</si>
  <si>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</si>
  <si>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</si>
  <si>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</si>
  <si>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</si>
  <si>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</si>
  <si>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</si>
  <si>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</si>
  <si>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</si>
  <si>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</si>
  <si>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</si>
  <si>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</si>
  <si>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</si>
  <si>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</si>
  <si>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</si>
  <si>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</si>
  <si>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</si>
  <si>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</si>
  <si>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</si>
  <si>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</si>
  <si>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</si>
  <si>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</si>
  <si>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</si>
  <si>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</si>
  <si>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</si>
  <si>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</si>
  <si>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</si>
  <si>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</si>
  <si>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</si>
  <si>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</si>
  <si>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</si>
  <si>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</si>
  <si>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</si>
  <si>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</si>
  <si>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</si>
  <si>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</si>
  <si>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</si>
  <si>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</si>
  <si>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</si>
  <si>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</si>
  <si>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</si>
  <si>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</si>
  <si>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</si>
  <si>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</si>
  <si>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</si>
  <si>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</si>
  <si>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</si>
  <si>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</si>
  <si>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</si>
  <si>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</si>
  <si>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</si>
  <si>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</si>
  <si>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</si>
  <si>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</si>
  <si>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</si>
  <si>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</si>
  <si>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</si>
  <si>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</si>
  <si>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</si>
  <si>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</si>
  <si>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</si>
  <si>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</si>
  <si>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</si>
  <si>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</si>
  <si>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</si>
  <si>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</si>
  <si>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</si>
  <si>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</si>
  <si>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</si>
  <si>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</si>
  <si>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</si>
  <si>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</si>
  <si>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</si>
  <si>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</si>
  <si>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</si>
  <si>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</si>
  <si>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</si>
  <si>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</si>
  <si>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</si>
  <si>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</si>
  <si>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</si>
  <si>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</si>
  <si>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</si>
  <si>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</si>
  <si>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</si>
  <si>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</si>
  <si>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</si>
  <si>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</si>
  <si>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</si>
  <si>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</si>
  <si>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</si>
  <si>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</si>
  <si>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</si>
  <si>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</si>
  <si>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</si>
  <si>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</si>
  <si>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</si>
  <si>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</si>
  <si>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</si>
  <si>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</si>
  <si>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</si>
  <si>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</si>
  <si>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</si>
  <si>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</si>
  <si>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</si>
  <si>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</si>
  <si>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</si>
  <si>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</si>
  <si>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</si>
  <si>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</si>
  <si>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</si>
  <si>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</si>
  <si>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</si>
  <si>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</si>
  <si>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</si>
  <si>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</si>
  <si>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</si>
  <si>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</si>
  <si>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</si>
  <si>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</si>
  <si>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</si>
  <si>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</si>
  <si>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</si>
  <si>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</si>
  <si>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</si>
  <si>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</si>
  <si>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</si>
  <si>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</si>
  <si>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</si>
  <si>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</si>
  <si>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</si>
  <si>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</si>
  <si>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</si>
  <si>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</si>
  <si>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</si>
  <si>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</si>
  <si>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</si>
  <si>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</si>
  <si>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</si>
  <si>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</si>
  <si>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</si>
  <si>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</si>
  <si>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</si>
  <si>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</si>
  <si>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</si>
  <si>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</si>
  <si>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</si>
  <si>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</si>
  <si>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</si>
  <si>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</si>
  <si>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</si>
  <si>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</si>
  <si>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</si>
  <si>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</si>
  <si>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</si>
  <si>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</si>
  <si>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</si>
  <si>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</si>
  <si>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</si>
  <si>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</si>
  <si>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</si>
  <si>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</si>
  <si>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</si>
  <si>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</si>
  <si>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</si>
  <si>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</si>
  <si>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</si>
  <si>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</si>
  <si>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</si>
  <si>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</si>
  <si>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</si>
  <si>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</si>
  <si>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</si>
  <si>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</si>
  <si>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</si>
  <si>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</si>
  <si>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</si>
  <si>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</si>
  <si>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</si>
  <si>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</si>
  <si>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</si>
  <si>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</si>
  <si>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</si>
  <si>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</si>
  <si>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</si>
  <si>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</si>
  <si>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</si>
  <si>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</si>
  <si>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</si>
  <si>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</si>
  <si>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</si>
  <si>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</si>
  <si>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</si>
  <si>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</si>
  <si>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</si>
  <si>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</si>
  <si>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</si>
  <si>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</si>
  <si>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</si>
  <si>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</si>
  <si>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</si>
  <si>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</si>
  <si>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</si>
  <si>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</si>
  <si>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</si>
  <si>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</si>
  <si>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</si>
  <si>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</si>
  <si>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</si>
  <si>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</si>
  <si>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</si>
  <si>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</si>
  <si>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</si>
  <si>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</si>
  <si>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</si>
  <si>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</si>
  <si>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</si>
  <si>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</si>
  <si>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</si>
  <si>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</si>
  <si>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</si>
  <si>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</si>
  <si>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</si>
  <si>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</si>
  <si>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</si>
  <si>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</si>
  <si>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</si>
  <si>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</si>
  <si>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</si>
  <si>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</si>
  <si>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</si>
  <si>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</si>
  <si>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</si>
  <si>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</si>
  <si>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</si>
  <si>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</si>
  <si>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</si>
  <si>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</si>
  <si>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</si>
  <si>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</si>
  <si>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</si>
  <si>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</si>
  <si>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</si>
  <si>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</si>
  <si>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</si>
  <si>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</si>
  <si>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</si>
  <si>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</si>
  <si>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</si>
  <si>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</si>
  <si>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</si>
  <si>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</si>
  <si>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</si>
  <si>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</si>
  <si>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</si>
  <si>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</si>
  <si>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</si>
  <si>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</si>
  <si>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</si>
  <si>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</si>
  <si>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</si>
  <si>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</si>
  <si>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</si>
  <si>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</si>
  <si>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</si>
  <si>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</si>
  <si>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</si>
  <si>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</si>
  <si>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</si>
  <si>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</si>
  <si>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</si>
  <si>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</si>
  <si>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</si>
  <si>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</si>
  <si>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</si>
  <si>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</si>
  <si>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</si>
  <si>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</si>
  <si>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</si>
  <si>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</si>
  <si>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</si>
  <si>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</si>
  <si>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</si>
  <si>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</si>
  <si>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</si>
  <si>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</si>
  <si>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</si>
  <si>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</si>
  <si>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</si>
  <si>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</si>
  <si>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</si>
  <si>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</si>
  <si>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</si>
  <si>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</si>
  <si>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</si>
  <si>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</si>
  <si>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</si>
  <si>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</si>
  <si>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</si>
  <si>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</si>
  <si>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</si>
  <si>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</si>
  <si>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</si>
  <si>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</si>
  <si>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</si>
  <si>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</si>
  <si>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</si>
  <si>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</si>
  <si>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</si>
  <si>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</si>
  <si>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</si>
  <si>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</si>
  <si>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</si>
  <si>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</si>
  <si>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</si>
  <si>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</si>
  <si>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</si>
  <si>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</si>
  <si>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</si>
  <si>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</si>
  <si>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</si>
  <si>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</si>
  <si>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</si>
  <si>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</si>
  <si>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</si>
  <si>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</si>
  <si>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</si>
  <si>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</si>
  <si>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</si>
  <si>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</si>
  <si>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</si>
  <si>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</si>
  <si>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</si>
  <si>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</si>
  <si>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</si>
  <si>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</si>
  <si>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</si>
  <si>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</si>
  <si>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</si>
  <si>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</si>
  <si>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</si>
  <si>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</si>
  <si>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</si>
  <si>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</si>
  <si>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</si>
  <si>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</si>
  <si>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</si>
  <si>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</si>
  <si>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</si>
  <si>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</si>
  <si>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</si>
  <si>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</si>
  <si>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</si>
  <si>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</si>
  <si>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</si>
  <si>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</si>
  <si>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</si>
  <si>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</si>
  <si>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</si>
  <si>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</si>
  <si>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</si>
  <si>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</si>
  <si>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</si>
  <si>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</si>
  <si>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</si>
  <si>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</si>
  <si>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</si>
  <si>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</si>
  <si>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</si>
  <si>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</si>
  <si>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</si>
  <si>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</si>
  <si>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</si>
  <si>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</si>
  <si>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</si>
  <si>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</si>
  <si>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</si>
  <si>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</si>
  <si>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</si>
  <si>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</si>
  <si>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</si>
  <si>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</si>
  <si>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</si>
  <si>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</si>
  <si>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</si>
  <si>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</si>
  <si>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</si>
  <si>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</si>
  <si>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</si>
  <si>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</si>
  <si>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</si>
  <si>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</si>
  <si>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</si>
  <si>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</si>
  <si>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</si>
  <si>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</si>
  <si>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</si>
  <si>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</si>
  <si>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</si>
  <si>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</si>
  <si>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</si>
  <si>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</si>
  <si>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</si>
  <si>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</si>
  <si>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</si>
  <si>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</si>
  <si>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</si>
  <si>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</si>
  <si>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</si>
  <si>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</si>
  <si>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</si>
  <si>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</si>
  <si>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</si>
  <si>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</si>
  <si>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</si>
  <si>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</si>
  <si>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</si>
  <si>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</si>
  <si>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</si>
  <si>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</si>
  <si>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</si>
  <si>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</si>
  <si>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</si>
  <si>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</si>
  <si>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</si>
  <si>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</si>
  <si>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</si>
  <si>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</si>
  <si>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</si>
  <si>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</si>
  <si>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</si>
  <si>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</si>
  <si>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</si>
  <si>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</si>
  <si>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</si>
  <si>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</si>
  <si>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</si>
  <si>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</si>
  <si>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</si>
  <si>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</si>
  <si>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</si>
  <si>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</si>
  <si>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</si>
  <si>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</si>
  <si>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</si>
  <si>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</si>
  <si>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</si>
  <si>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</si>
  <si>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</si>
  <si>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</si>
  <si>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</si>
  <si>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</si>
  <si>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</si>
  <si>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</si>
  <si>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</si>
  <si>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</si>
  <si>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</si>
  <si>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</si>
  <si>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</si>
  <si>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</si>
  <si>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</si>
  <si>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</si>
  <si>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</si>
  <si>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</si>
  <si>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</si>
  <si>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</si>
  <si>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</si>
  <si>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</si>
  <si>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</si>
  <si>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</si>
  <si>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</si>
  <si>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</si>
  <si>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</si>
  <si>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</si>
  <si>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</si>
  <si>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</si>
  <si>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</si>
  <si>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</si>
  <si>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</si>
  <si>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</si>
  <si>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</si>
  <si>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</si>
  <si>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</si>
  <si>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</si>
  <si>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</si>
  <si>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</si>
  <si>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</si>
  <si>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</si>
  <si>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</si>
  <si>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</si>
  <si>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</si>
  <si>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</si>
  <si>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</si>
  <si>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</si>
  <si>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</si>
  <si>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</si>
  <si>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</si>
  <si>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</si>
  <si>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</si>
  <si>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</si>
  <si>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</si>
  <si>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</si>
  <si>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</si>
  <si>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</si>
  <si>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</si>
  <si>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</si>
  <si>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</si>
  <si>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</si>
  <si>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</si>
  <si>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</si>
  <si>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</si>
  <si>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</si>
  <si>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</si>
  <si>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</si>
  <si>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</si>
  <si>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</si>
  <si>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</si>
  <si>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</si>
  <si>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</si>
  <si>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</si>
  <si>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</si>
  <si>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</si>
  <si>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</si>
  <si>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</si>
  <si>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</si>
  <si>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</si>
  <si>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</si>
  <si>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</si>
  <si>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</si>
  <si>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</si>
  <si>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</si>
  <si>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</si>
  <si>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</si>
  <si>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</si>
  <si>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</si>
  <si>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</si>
  <si>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</si>
  <si>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</si>
  <si>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</si>
  <si>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</si>
  <si>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</si>
  <si>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</si>
  <si>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</si>
  <si>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</si>
  <si>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</si>
  <si>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</si>
  <si>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</si>
  <si>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</si>
  <si>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</si>
  <si>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</si>
  <si>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</si>
  <si>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</si>
  <si>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</si>
  <si>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</si>
  <si>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</si>
  <si>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</si>
  <si>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</si>
  <si>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</si>
  <si>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</si>
  <si>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</si>
  <si>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</si>
  <si>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</si>
  <si>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</si>
  <si>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</si>
  <si>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</si>
  <si>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</si>
  <si>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</si>
  <si>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</si>
  <si>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</si>
  <si>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</si>
  <si>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</si>
  <si>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</si>
  <si>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</si>
  <si>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</si>
  <si>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</si>
  <si>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</si>
  <si>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</si>
  <si>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</si>
  <si>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</si>
  <si>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</si>
  <si>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</si>
  <si>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</si>
  <si>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</si>
  <si>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</si>
  <si>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</si>
  <si>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</si>
  <si>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</si>
  <si>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</si>
  <si>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</si>
  <si>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</si>
  <si>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</si>
  <si>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</si>
  <si>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</si>
  <si>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</si>
  <si>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</si>
  <si>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</si>
  <si>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</si>
  <si>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</si>
  <si>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</si>
  <si>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</si>
  <si>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</si>
  <si>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</si>
  <si>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</si>
  <si>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</si>
  <si>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</si>
  <si>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</si>
  <si>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</si>
  <si>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</si>
  <si>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</si>
  <si>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</si>
  <si>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</si>
  <si>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</si>
  <si>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</si>
  <si>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</si>
  <si>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</si>
  <si>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</si>
  <si>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</si>
  <si>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</si>
  <si>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</si>
  <si>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</si>
  <si>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</si>
  <si>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</si>
  <si>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</si>
  <si>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</si>
  <si>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</si>
  <si>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</si>
  <si>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</si>
  <si>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</si>
  <si>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</si>
  <si>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</si>
  <si>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</si>
  <si>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</si>
  <si>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</si>
  <si>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</si>
  <si>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</si>
  <si>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</si>
  <si>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</si>
  <si>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</si>
  <si>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</si>
  <si>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</si>
  <si>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</si>
  <si>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</si>
  <si>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</si>
  <si>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</si>
  <si>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</si>
  <si>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</si>
  <si>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</si>
  <si>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</si>
  <si>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</si>
  <si>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</si>
  <si>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</si>
  <si>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</si>
  <si>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</si>
  <si>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</si>
  <si>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</si>
  <si>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</si>
  <si>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</si>
  <si>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</si>
  <si>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</si>
  <si>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</si>
  <si>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</si>
  <si>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</si>
  <si>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</si>
  <si>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</si>
  <si>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</si>
  <si>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</si>
  <si>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</si>
  <si>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</si>
  <si>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</si>
  <si>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</si>
  <si>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</si>
  <si>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</si>
  <si>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</si>
  <si>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</si>
  <si>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</si>
  <si>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</si>
  <si>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</si>
  <si>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</si>
  <si>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</si>
  <si>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</si>
  <si>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</si>
  <si>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</si>
  <si>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</si>
  <si>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</si>
  <si>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</si>
  <si>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</si>
  <si>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</si>
  <si>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</si>
  <si>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</si>
  <si>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</si>
  <si>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</si>
  <si>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</si>
  <si>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</si>
  <si>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</si>
  <si>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</si>
  <si>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</si>
  <si>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</si>
  <si>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</si>
  <si>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</si>
  <si>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</si>
  <si>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</si>
  <si>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</si>
  <si>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</si>
  <si>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</si>
  <si>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</si>
  <si>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</si>
  <si>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</si>
  <si>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</si>
  <si>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</si>
  <si>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</si>
  <si>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</si>
  <si>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</si>
  <si>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</si>
  <si>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</si>
  <si>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</si>
  <si>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</si>
  <si>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</si>
  <si>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</si>
  <si>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</si>
  <si>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</si>
  <si>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</si>
  <si>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</si>
  <si>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</si>
  <si>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</si>
  <si>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</si>
  <si>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</si>
  <si>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</si>
  <si>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</si>
  <si>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</si>
  <si>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</si>
  <si>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</si>
  <si>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</si>
  <si>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</si>
  <si>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</si>
  <si>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</si>
  <si>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</si>
  <si>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</si>
  <si>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</si>
  <si>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</si>
  <si>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</si>
  <si>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</si>
  <si>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</si>
  <si>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</si>
  <si>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</si>
  <si>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</si>
  <si>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</si>
  <si>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</si>
  <si>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</si>
  <si>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</si>
  <si>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</si>
  <si>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</si>
  <si>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</si>
  <si>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</si>
  <si>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</si>
  <si>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</si>
  <si>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</si>
  <si>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</si>
  <si>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</si>
  <si>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</si>
  <si>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</si>
  <si>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</si>
  <si>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</si>
  <si>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</si>
  <si>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</si>
  <si>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</si>
  <si>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</si>
  <si>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</si>
  <si>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</si>
  <si>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</si>
  <si>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</si>
  <si>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</si>
  <si>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</si>
  <si>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</si>
  <si>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</si>
  <si>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</si>
  <si>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</si>
  <si>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</si>
  <si>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</si>
  <si>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</si>
  <si>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</si>
  <si>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</si>
  <si>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</si>
  <si>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</si>
  <si>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</si>
  <si>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</si>
  <si>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</si>
  <si>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</si>
  <si>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</si>
  <si>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</si>
  <si>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</si>
  <si>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</si>
  <si>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</si>
  <si>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</si>
  <si>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</si>
  <si>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</si>
  <si>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</si>
  <si>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</si>
  <si>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</si>
  <si>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</si>
  <si>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</si>
  <si>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</si>
  <si>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</si>
  <si>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</si>
  <si>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</si>
  <si>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</si>
  <si>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</si>
  <si>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</si>
  <si>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</si>
  <si>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</si>
  <si>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</si>
  <si>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</si>
  <si>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</si>
  <si>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</si>
  <si>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</si>
  <si>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</si>
  <si>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</si>
  <si>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</si>
  <si>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</si>
  <si>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</si>
  <si>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</si>
  <si>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</si>
  <si>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</si>
  <si>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</si>
  <si>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</si>
  <si>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</si>
  <si>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</si>
  <si>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</si>
  <si>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</si>
  <si>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</si>
  <si>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</si>
  <si>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</si>
  <si>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</si>
  <si>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</si>
  <si>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</si>
  <si>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</si>
  <si>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</si>
  <si>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</si>
  <si>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</si>
  <si>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</si>
  <si>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</si>
  <si>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</si>
  <si>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</si>
  <si>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</si>
  <si>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</si>
  <si>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</si>
  <si>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</si>
  <si>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</si>
  <si>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</si>
  <si>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</si>
  <si>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</si>
  <si>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</si>
  <si>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</si>
  <si>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</si>
  <si>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</si>
  <si>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</si>
  <si>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</si>
  <si>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</si>
  <si>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</si>
  <si>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</si>
  <si>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</si>
  <si>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</si>
  <si>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</si>
  <si>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</si>
  <si>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</si>
  <si>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</si>
  <si>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</si>
  <si>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</si>
  <si>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</si>
  <si>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</si>
  <si>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</si>
  <si>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</si>
  <si>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</si>
  <si>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</si>
  <si>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</si>
  <si>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</si>
  <si>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</si>
  <si>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</si>
  <si>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</si>
  <si>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</si>
  <si>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</si>
  <si>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</si>
  <si>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</si>
  <si>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</si>
  <si>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</si>
  <si>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</si>
  <si>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</si>
  <si>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</si>
  <si>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</si>
  <si>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</si>
  <si>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</si>
  <si>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</si>
  <si>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</si>
  <si>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</si>
  <si>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</si>
  <si>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</si>
  <si>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</si>
  <si>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</si>
  <si>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</si>
  <si>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</si>
  <si>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</si>
  <si>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</si>
  <si>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</si>
  <si>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</si>
  <si>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</si>
  <si>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</si>
  <si>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</si>
  <si>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</si>
  <si>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</si>
  <si>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</si>
  <si>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</si>
  <si>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</si>
  <si>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</si>
  <si>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</si>
  <si>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</si>
  <si>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</si>
  <si>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</si>
  <si>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</si>
  <si>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</si>
  <si>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</si>
  <si>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</si>
  <si>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</si>
  <si>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</si>
  <si>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</si>
  <si>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</si>
  <si>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</si>
  <si>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</si>
  <si>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</si>
  <si>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</si>
  <si>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</si>
  <si>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</si>
  <si>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</si>
  <si>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</si>
  <si>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</si>
  <si>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</si>
  <si>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</si>
  <si>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</si>
  <si>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</si>
  <si>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</si>
  <si>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</si>
  <si>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</si>
  <si>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</si>
  <si>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</si>
  <si>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</si>
  <si>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</si>
  <si>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</si>
  <si>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</si>
  <si>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</si>
  <si>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</si>
  <si>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</si>
  <si>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</si>
  <si>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</si>
  <si>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</si>
  <si>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</si>
  <si>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</si>
  <si>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</si>
  <si>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</si>
  <si>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</si>
  <si>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</si>
  <si>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</si>
  <si>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</si>
  <si>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</si>
  <si>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</si>
  <si>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</si>
  <si>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</si>
  <si>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</si>
  <si>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</si>
  <si>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</si>
  <si>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</si>
  <si>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</si>
  <si>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</si>
  <si>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</si>
  <si>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</si>
  <si>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</si>
  <si>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</si>
  <si>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</si>
  <si>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</si>
  <si>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</si>
  <si>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</si>
  <si>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</si>
  <si>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</si>
  <si>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</si>
  <si>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</si>
  <si>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</si>
  <si>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</si>
  <si>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</si>
  <si>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</si>
  <si>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</si>
  <si>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</si>
  <si>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</si>
  <si>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</si>
  <si>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</si>
  <si>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</si>
  <si>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</si>
  <si>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</si>
  <si>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</si>
  <si>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</si>
  <si>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</si>
  <si>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</si>
  <si>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</si>
  <si>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</si>
  <si>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</si>
  <si>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</si>
  <si>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</si>
  <si>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</si>
  <si>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</si>
  <si>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</si>
  <si>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</si>
  <si>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</si>
  <si>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</si>
  <si>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</si>
  <si>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</si>
  <si>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</si>
  <si>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</si>
  <si>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</si>
  <si>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</si>
  <si>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</si>
  <si>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</si>
  <si>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</si>
  <si>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</si>
  <si>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</si>
  <si>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</si>
  <si>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</si>
  <si>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</si>
  <si>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</si>
  <si>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</si>
  <si>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</si>
  <si>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</si>
  <si>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</si>
  <si>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</si>
  <si>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</si>
  <si>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</si>
  <si>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</si>
  <si>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</si>
  <si>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</si>
  <si>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</si>
  <si>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</si>
  <si>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</si>
  <si>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</si>
  <si>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</si>
  <si>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</si>
  <si>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</si>
  <si>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</si>
  <si>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</si>
  <si>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</si>
  <si>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</si>
  <si>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</si>
  <si>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</si>
  <si>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</si>
  <si>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</si>
  <si>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</si>
  <si>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</si>
  <si>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</si>
  <si>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</si>
  <si>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</si>
  <si>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</si>
  <si>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</si>
  <si>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</si>
  <si>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</si>
  <si>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</si>
  <si>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</si>
  <si>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</si>
  <si>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</si>
  <si>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</si>
  <si>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</si>
  <si>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</si>
  <si>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</si>
  <si>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</si>
  <si>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</si>
  <si>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</si>
  <si>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</si>
  <si>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</si>
  <si>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</si>
  <si>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</si>
  <si>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</si>
  <si>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</si>
  <si>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</si>
  <si>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</si>
  <si>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</si>
  <si>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</si>
  <si>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</si>
  <si>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</si>
  <si>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</si>
  <si>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</si>
  <si>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</si>
  <si>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</si>
  <si>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</si>
  <si>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</si>
  <si>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</si>
  <si>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</si>
  <si>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</si>
  <si>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</si>
  <si>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</si>
  <si>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</si>
  <si>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</si>
  <si>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</si>
  <si>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</si>
  <si>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</si>
  <si>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</si>
  <si>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</si>
  <si>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</si>
  <si>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</si>
  <si>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</si>
  <si>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</si>
  <si>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</si>
  <si>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</si>
  <si>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</si>
  <si>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</si>
  <si>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</si>
  <si>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</si>
  <si>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</si>
  <si>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</si>
  <si>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</si>
  <si>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</si>
  <si>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</si>
  <si>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</si>
  <si>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</si>
  <si>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</si>
  <si>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</si>
  <si>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</si>
  <si>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</si>
  <si>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</si>
  <si>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</si>
  <si>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</si>
  <si>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</si>
  <si>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</si>
  <si>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</si>
  <si>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</si>
  <si>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</si>
  <si>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</si>
  <si>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</si>
  <si>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</si>
  <si>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</si>
  <si>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</si>
  <si>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</si>
  <si>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</si>
  <si>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</si>
  <si>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</si>
  <si>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</si>
  <si>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</si>
  <si>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</si>
  <si>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</si>
  <si>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</si>
  <si>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</si>
  <si>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</si>
  <si>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</si>
  <si>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</si>
  <si>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</si>
  <si>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</si>
  <si>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</si>
  <si>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</si>
  <si>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</si>
  <si>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</si>
  <si>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</si>
  <si>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</si>
  <si>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</si>
  <si>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</si>
  <si>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</si>
  <si>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</si>
  <si>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</si>
  <si>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</si>
  <si>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</si>
  <si>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</si>
  <si>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</si>
  <si>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</si>
  <si>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</si>
  <si>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</si>
  <si>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</si>
  <si>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</si>
  <si>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</si>
  <si>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</si>
  <si>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</si>
  <si>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</si>
  <si>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</si>
  <si>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</si>
  <si>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</si>
  <si>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</si>
  <si>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</si>
  <si>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</si>
  <si>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</si>
  <si>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</si>
  <si>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</si>
  <si>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</si>
  <si>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</si>
  <si>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</si>
  <si>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</si>
  <si>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</si>
  <si>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</si>
  <si>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</si>
  <si>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</si>
  <si>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</si>
  <si>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</si>
  <si>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</si>
  <si>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</si>
  <si>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</si>
  <si>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</si>
  <si>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</si>
  <si>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</si>
  <si>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</si>
  <si>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</si>
  <si>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</si>
  <si>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</si>
  <si>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</si>
  <si>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</si>
  <si>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</si>
  <si>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</si>
  <si>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</si>
  <si>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</si>
  <si>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</si>
  <si>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</si>
  <si>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</si>
  <si>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</si>
  <si>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</si>
  <si>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</si>
  <si>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</si>
  <si>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</si>
  <si>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</si>
  <si>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</si>
  <si>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</si>
  <si>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</si>
  <si>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</si>
  <si>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</si>
  <si>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</si>
  <si>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</si>
  <si>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</si>
  <si>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</si>
  <si>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</si>
  <si>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</si>
  <si>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</si>
  <si>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</si>
  <si>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</si>
  <si>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</si>
  <si>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</si>
  <si>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</si>
  <si>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</si>
  <si>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</si>
  <si>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</si>
  <si>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</si>
  <si>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</si>
  <si>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</si>
  <si>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</si>
  <si>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</si>
  <si>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</si>
  <si>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</si>
  <si>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</si>
  <si>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</si>
  <si>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</si>
  <si>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</si>
  <si>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</si>
  <si>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</si>
  <si>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</si>
  <si>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</si>
  <si>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</si>
  <si>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</si>
  <si>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</si>
  <si>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</si>
  <si>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</si>
  <si>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</si>
  <si>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</si>
  <si>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</si>
  <si>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</si>
  <si>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</si>
  <si>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</si>
  <si>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</si>
  <si>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</si>
  <si>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</si>
  <si>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</si>
  <si>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</si>
  <si>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</si>
  <si>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</si>
  <si>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</si>
  <si>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</si>
  <si>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</si>
  <si>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</si>
  <si>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</si>
  <si>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</si>
  <si>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</si>
  <si>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</si>
  <si>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</si>
  <si>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</si>
  <si>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</si>
  <si>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</si>
  <si>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</si>
  <si>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</si>
  <si>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</si>
  <si>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</si>
  <si>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</si>
  <si>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</si>
  <si>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</si>
  <si>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</si>
  <si>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</si>
  <si>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</si>
  <si>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</si>
  <si>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</si>
  <si>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</si>
  <si>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</si>
  <si>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</si>
  <si>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</si>
  <si>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</si>
  <si>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</si>
  <si>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</si>
  <si>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</si>
  <si>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</si>
  <si>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</si>
  <si>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</si>
  <si>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</si>
  <si>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</si>
  <si>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</si>
  <si>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</si>
  <si>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</si>
  <si>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</si>
  <si>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</si>
  <si>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</si>
  <si>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</si>
  <si>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</si>
  <si>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</si>
  <si>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</si>
  <si>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</si>
  <si>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</si>
  <si>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</si>
  <si>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</si>
  <si>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</si>
  <si>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</si>
  <si>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</si>
  <si>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</si>
  <si>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</si>
  <si>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</si>
  <si>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</si>
  <si>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</si>
  <si>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</si>
  <si>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</si>
  <si>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</si>
  <si>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</si>
  <si>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</si>
  <si>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</si>
  <si>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</si>
  <si>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</si>
  <si>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</si>
  <si>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</si>
  <si>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</si>
  <si>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</si>
  <si>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</si>
  <si>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</si>
  <si>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</si>
  <si>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</si>
  <si>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</si>
  <si>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</si>
  <si>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</si>
  <si>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</si>
  <si>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</si>
  <si>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</si>
  <si>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</si>
  <si>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</si>
  <si>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</si>
  <si>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</si>
  <si>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</si>
  <si>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</si>
  <si>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</si>
  <si>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</si>
  <si>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</si>
  <si>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</si>
  <si>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</si>
  <si>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</si>
  <si>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</si>
  <si>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</si>
  <si>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</si>
  <si>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</si>
  <si>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</si>
  <si>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</si>
  <si>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</si>
  <si>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</si>
  <si>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</si>
  <si>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</si>
  <si>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</si>
  <si>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</si>
  <si>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</si>
  <si>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</si>
  <si>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</si>
  <si>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</si>
  <si>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</si>
  <si>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</si>
  <si>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</si>
  <si>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</si>
  <si>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</si>
  <si>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</si>
  <si>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</si>
  <si>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</si>
  <si>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</si>
  <si>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</si>
  <si>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</si>
  <si>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</si>
  <si>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</si>
  <si>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</si>
  <si>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</si>
  <si>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</si>
  <si>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</si>
  <si>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</si>
  <si>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</si>
  <si>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</si>
  <si>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</si>
  <si>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</si>
  <si>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</si>
  <si>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</si>
  <si>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</si>
  <si>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</si>
  <si>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</si>
  <si>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</si>
  <si>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</si>
  <si>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</si>
  <si>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</si>
  <si>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</si>
  <si>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</si>
  <si>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</si>
  <si>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</si>
  <si>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</si>
  <si>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</si>
  <si>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</si>
  <si>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</si>
  <si>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</si>
  <si>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</si>
  <si>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</si>
  <si>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</si>
  <si>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</si>
  <si>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</si>
  <si>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</si>
  <si>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</si>
  <si>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</si>
  <si>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</si>
  <si>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</si>
  <si>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</si>
  <si>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</si>
  <si>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</si>
  <si>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</si>
  <si>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</si>
  <si>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</si>
  <si>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</si>
  <si>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</si>
  <si>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</si>
  <si>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</si>
  <si>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</si>
  <si>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</si>
  <si>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</si>
  <si>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</si>
  <si>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</si>
  <si>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</si>
  <si>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</si>
  <si>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</si>
  <si>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</si>
  <si>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</si>
  <si>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</si>
  <si>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</si>
  <si>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</si>
  <si>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</si>
  <si>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</si>
  <si>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</si>
  <si>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</si>
  <si>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</si>
  <si>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</si>
  <si>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</si>
  <si>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</si>
  <si>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</si>
  <si>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</si>
  <si>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</si>
  <si>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</si>
  <si>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</si>
  <si>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</si>
  <si>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</si>
  <si>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</si>
  <si>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</si>
  <si>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</si>
  <si>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</si>
  <si>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</si>
  <si>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</si>
  <si>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</si>
  <si>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</si>
  <si>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</si>
  <si>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</si>
  <si>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</si>
  <si>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</si>
  <si>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</si>
  <si>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</si>
  <si>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</si>
  <si>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</si>
  <si>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</si>
  <si>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</si>
  <si>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</si>
  <si>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</si>
  <si>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</si>
  <si>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</si>
  <si>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</si>
  <si>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</si>
  <si>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</si>
  <si>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</si>
  <si>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</si>
  <si>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</si>
  <si>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</si>
  <si>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</si>
  <si>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</si>
  <si>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</si>
  <si>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</si>
  <si>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</si>
  <si>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</si>
  <si>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</si>
  <si>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</si>
  <si>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</si>
  <si>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</si>
  <si>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</si>
  <si>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</si>
  <si>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</si>
  <si>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</si>
  <si>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</si>
  <si>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</si>
  <si>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</si>
  <si>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</si>
  <si>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</si>
  <si>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</si>
  <si>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</si>
  <si>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</si>
  <si>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</si>
  <si>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</si>
  <si>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</si>
  <si>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</si>
  <si>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</si>
  <si>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</si>
  <si>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</si>
  <si>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</si>
  <si>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</si>
  <si>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</si>
  <si>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</si>
  <si>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</si>
  <si>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</si>
  <si>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</si>
  <si>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</si>
  <si>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</si>
  <si>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</si>
  <si>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</si>
  <si>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</si>
  <si>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</si>
  <si>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</si>
  <si>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</si>
  <si>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</si>
  <si>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</si>
  <si>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</si>
  <si>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</si>
  <si>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</si>
  <si>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</si>
  <si>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</si>
  <si>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</si>
  <si>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</si>
  <si>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</si>
  <si>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</si>
  <si>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</si>
  <si>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</si>
  <si>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</si>
  <si>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</si>
  <si>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</si>
  <si>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</si>
  <si>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</si>
  <si>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</si>
  <si>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</si>
  <si>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</si>
  <si>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</si>
  <si>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</si>
  <si>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</si>
  <si>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</si>
  <si>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</si>
  <si>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</si>
  <si>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</si>
  <si>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</si>
  <si>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</si>
  <si>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</si>
  <si>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</si>
  <si>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</si>
  <si>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</si>
  <si>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</si>
  <si>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</si>
  <si>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</si>
  <si>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</si>
  <si>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</si>
  <si>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</si>
  <si>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</si>
  <si>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</si>
  <si>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</si>
  <si>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</si>
  <si>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</si>
  <si>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</si>
  <si>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</si>
  <si>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</si>
  <si>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</si>
  <si>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</si>
  <si>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</si>
  <si>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</si>
  <si>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</si>
  <si>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</si>
  <si>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</si>
  <si>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</si>
  <si>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</si>
  <si>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</si>
  <si>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</si>
  <si>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</si>
  <si>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</si>
  <si>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</si>
  <si>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</si>
  <si>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</si>
  <si>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</si>
  <si>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</si>
  <si>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</si>
  <si>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</si>
  <si>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</si>
  <si>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</si>
  <si>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</si>
  <si>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</si>
  <si>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</si>
  <si>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</si>
  <si>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</si>
  <si>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</si>
  <si>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</si>
  <si>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</si>
  <si>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</si>
  <si>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</si>
  <si>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</si>
  <si>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</si>
  <si>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</si>
  <si>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</si>
  <si>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</si>
  <si>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</si>
  <si>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</si>
  <si>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</si>
  <si>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</si>
  <si>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</si>
  <si>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</si>
  <si>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</si>
  <si>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</si>
  <si>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</si>
  <si>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</si>
  <si>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</si>
  <si>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</si>
  <si>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</si>
  <si>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</si>
  <si>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</si>
  <si>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</si>
  <si>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</si>
  <si>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</si>
  <si>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</si>
  <si>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</si>
  <si>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</si>
  <si>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</si>
  <si>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</si>
  <si>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</si>
  <si>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</si>
  <si>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</si>
  <si>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</si>
  <si>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</si>
  <si>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</si>
  <si>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</si>
  <si>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</si>
  <si>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</si>
  <si>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</si>
  <si>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</si>
  <si>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</si>
  <si>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</si>
  <si>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</si>
  <si>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</si>
  <si>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</si>
  <si>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</si>
  <si>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</si>
  <si>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</si>
  <si>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</si>
  <si>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</si>
  <si>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</si>
  <si>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</si>
  <si>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</si>
  <si>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</si>
  <si>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</si>
  <si>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</si>
  <si>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</si>
  <si>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</si>
  <si>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</si>
  <si>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</si>
  <si>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</si>
  <si>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</si>
  <si>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</si>
  <si>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</si>
  <si>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</si>
  <si>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</si>
  <si>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</si>
  <si>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</si>
  <si>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</si>
  <si>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</si>
  <si>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</si>
  <si>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</si>
  <si>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</si>
  <si>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</si>
  <si>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</si>
  <si>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</si>
  <si>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</si>
  <si>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</si>
  <si>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</si>
  <si>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</si>
  <si>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</si>
  <si>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</si>
  <si>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</si>
  <si>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</si>
  <si>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</si>
  <si>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</si>
  <si>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</si>
  <si>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</si>
  <si>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</si>
  <si>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</si>
  <si>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</si>
  <si>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</si>
  <si>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</si>
  <si>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</si>
  <si>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</si>
  <si>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</si>
  <si>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</si>
  <si>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</si>
  <si>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</si>
  <si>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</si>
  <si>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</si>
  <si>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</si>
  <si>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</si>
  <si>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</si>
  <si>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</si>
  <si>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</si>
  <si>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</si>
  <si>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</si>
  <si>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</si>
  <si>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</si>
  <si>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</si>
  <si>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</si>
  <si>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</si>
  <si>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</si>
  <si>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</si>
  <si>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</si>
  <si>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</si>
  <si>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</si>
  <si>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</si>
  <si>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</si>
  <si>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</si>
  <si>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</si>
  <si>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</si>
  <si>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</si>
  <si>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</si>
  <si>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</si>
  <si>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</si>
  <si>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</si>
  <si>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</si>
  <si>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</si>
  <si>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</si>
  <si>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</si>
  <si>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</si>
  <si>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</si>
  <si>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</si>
  <si>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</si>
  <si>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</si>
  <si>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</si>
  <si>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</si>
  <si>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</si>
  <si>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</si>
  <si>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</si>
  <si>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</si>
  <si>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</si>
  <si>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</si>
  <si>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</si>
  <si>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</si>
  <si>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</si>
  <si>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</si>
  <si>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</si>
  <si>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</si>
  <si>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</si>
  <si>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</si>
  <si>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</si>
  <si>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</si>
  <si>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</si>
  <si>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</si>
  <si>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</si>
  <si>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</si>
  <si>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</si>
  <si>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</si>
  <si>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</si>
  <si>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</si>
  <si>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</si>
  <si>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</si>
  <si>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</si>
  <si>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</si>
  <si>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</si>
  <si>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</si>
  <si>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</si>
  <si>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</si>
  <si>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</si>
  <si>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</si>
  <si>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</si>
  <si>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</si>
  <si>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</si>
  <si>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</si>
  <si>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</si>
  <si>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</si>
  <si>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</si>
  <si>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</si>
  <si>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</si>
  <si>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</si>
  <si>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</si>
  <si>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</si>
  <si>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</si>
  <si>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</si>
  <si>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</si>
  <si>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</si>
  <si>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</si>
  <si>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</si>
  <si>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</si>
  <si>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</si>
  <si>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</si>
  <si>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</si>
  <si>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</si>
  <si>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</si>
  <si>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</si>
  <si>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</si>
  <si>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</si>
  <si>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</si>
  <si>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</si>
  <si>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</si>
  <si>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</si>
  <si>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</si>
  <si>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</si>
  <si>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</si>
  <si>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</si>
  <si>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</si>
  <si>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</si>
  <si>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</si>
  <si>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</si>
  <si>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</si>
  <si>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</si>
  <si>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</si>
  <si>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</si>
  <si>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</si>
  <si>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</si>
  <si>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</si>
  <si>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</si>
  <si>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</si>
  <si>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</si>
  <si>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</si>
  <si>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</si>
  <si>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</si>
  <si>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</si>
  <si>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</si>
  <si>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</si>
  <si>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</si>
  <si>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</si>
  <si>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</si>
  <si>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</si>
  <si>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</si>
  <si>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</si>
  <si>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</si>
  <si>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</si>
  <si>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</si>
  <si>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</si>
  <si>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</si>
  <si>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</si>
  <si>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</si>
  <si>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</si>
  <si>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</si>
  <si>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</si>
  <si>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</si>
  <si>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</si>
  <si>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</si>
  <si>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</si>
  <si>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</si>
  <si>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</si>
  <si>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</si>
  <si>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</si>
  <si>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</si>
  <si>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</si>
  <si>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</si>
  <si>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</si>
  <si>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</si>
  <si>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</si>
  <si>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</si>
  <si>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</si>
  <si>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</si>
  <si>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</si>
  <si>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</si>
  <si>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</si>
  <si>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</si>
  <si>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</si>
  <si>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</si>
  <si>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</si>
  <si>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</si>
  <si>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</si>
  <si>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</si>
  <si>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</si>
  <si>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</si>
  <si>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</si>
  <si>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</si>
  <si>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</si>
  <si>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</si>
  <si>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</si>
  <si>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</si>
  <si>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</si>
  <si>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</si>
  <si>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</si>
  <si>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</si>
  <si>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</si>
  <si>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</si>
  <si>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</si>
  <si>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</si>
  <si>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</si>
  <si>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</si>
  <si>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</si>
  <si>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</si>
  <si>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</si>
  <si>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</si>
  <si>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</si>
  <si>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</si>
  <si>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</si>
  <si>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</si>
  <si>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</si>
  <si>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</si>
  <si>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</si>
  <si>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</si>
  <si>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</si>
  <si>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</si>
  <si>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</si>
  <si>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</si>
  <si>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</si>
  <si>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</si>
  <si>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</si>
  <si>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</si>
  <si>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</si>
  <si>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</si>
  <si>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</si>
  <si>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</si>
  <si>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</si>
  <si>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</si>
  <si>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</si>
  <si>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</si>
  <si>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</si>
  <si>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</si>
  <si>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</si>
  <si>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</si>
  <si>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</si>
  <si>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</si>
  <si>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</si>
  <si>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</si>
  <si>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</si>
  <si>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</si>
  <si>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</si>
  <si>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</si>
  <si>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</si>
  <si>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</si>
  <si>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</si>
  <si>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</si>
  <si>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</si>
  <si>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</si>
  <si>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</si>
  <si>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</si>
  <si>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</si>
  <si>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</si>
  <si>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</si>
  <si>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</si>
  <si>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</si>
  <si>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</si>
  <si>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</si>
  <si>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</si>
  <si>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</si>
  <si>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</si>
  <si>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</si>
  <si>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</si>
  <si>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</si>
  <si>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</si>
  <si>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</si>
  <si>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</si>
  <si>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</si>
  <si>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</si>
  <si>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</si>
  <si>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</si>
  <si>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</si>
  <si>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</si>
  <si>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</si>
  <si>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</si>
  <si>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</si>
  <si>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</si>
  <si>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</si>
  <si>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</si>
  <si>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</si>
  <si>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</si>
  <si>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</si>
  <si>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</si>
  <si>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</si>
  <si>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</si>
  <si>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</si>
  <si>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</si>
  <si>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</si>
  <si>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</si>
  <si>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</si>
  <si>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</si>
  <si>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</si>
  <si>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</si>
  <si>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</si>
  <si>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</si>
  <si>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</si>
  <si>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</si>
  <si>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</si>
  <si>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</si>
  <si>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</si>
  <si>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</si>
  <si>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</si>
  <si>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</si>
  <si>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</si>
  <si>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</si>
  <si>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</si>
  <si>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</si>
  <si>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</si>
  <si>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</si>
  <si>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</si>
  <si>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</si>
  <si>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</si>
  <si>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</si>
  <si>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</si>
  <si>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</si>
  <si>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</si>
  <si>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</si>
  <si>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</si>
  <si>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</si>
  <si>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</si>
  <si>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</si>
  <si>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</si>
  <si>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</si>
  <si>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</si>
  <si>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</si>
  <si>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</si>
  <si>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</si>
  <si>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</si>
  <si>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</si>
  <si>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</si>
  <si>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</si>
  <si>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</si>
  <si>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</si>
  <si>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</si>
  <si>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</si>
  <si>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</si>
  <si>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</si>
  <si>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</si>
  <si>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</si>
  <si>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</si>
  <si>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</si>
  <si>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</si>
  <si>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</si>
  <si>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</si>
  <si>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</si>
  <si>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</si>
  <si>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</si>
  <si>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</si>
  <si>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</si>
  <si>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</si>
  <si>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</si>
  <si>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</si>
  <si>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</si>
  <si>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</si>
  <si>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</si>
  <si>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</si>
  <si>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</si>
  <si>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</si>
  <si>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</si>
  <si>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</si>
  <si>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</si>
  <si>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</si>
  <si>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</si>
  <si>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</si>
  <si>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</si>
  <si>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</si>
  <si>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</si>
  <si>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</si>
  <si>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</si>
  <si>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</si>
  <si>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</si>
  <si>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</si>
  <si>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</si>
  <si>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</si>
  <si>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</si>
  <si>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</si>
  <si>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</si>
  <si>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</si>
  <si>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</si>
  <si>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</si>
  <si>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</si>
  <si>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</si>
  <si>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</si>
  <si>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</si>
  <si>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</si>
  <si>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</si>
  <si>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</si>
  <si>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</si>
  <si>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</si>
  <si>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</si>
  <si>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</si>
  <si>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</si>
  <si>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</si>
  <si>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</si>
  <si>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</si>
  <si>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</si>
  <si>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</si>
  <si>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</si>
  <si>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</si>
  <si>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</si>
  <si>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</si>
  <si>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</si>
  <si>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</si>
  <si>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</si>
  <si>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</si>
  <si>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</si>
  <si>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</si>
  <si>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</si>
  <si>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</si>
  <si>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</si>
  <si>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</si>
  <si>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</si>
  <si>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</si>
  <si>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</si>
  <si>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</si>
  <si>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</si>
  <si>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</si>
  <si>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</si>
  <si>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</si>
  <si>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</si>
  <si>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</si>
  <si>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</si>
  <si>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</si>
  <si>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</si>
  <si>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</si>
  <si>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</si>
  <si>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</si>
  <si>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</si>
  <si>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</si>
  <si>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</si>
  <si>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</si>
  <si>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</si>
  <si>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</si>
  <si>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</si>
  <si>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</si>
  <si>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</si>
  <si>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</si>
  <si>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</si>
  <si>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</si>
  <si>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</si>
  <si>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</si>
  <si>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</si>
  <si>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</si>
  <si>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</si>
  <si>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</si>
  <si>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</si>
  <si>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</si>
  <si>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</si>
  <si>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</si>
  <si>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</si>
  <si>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</si>
  <si>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</si>
  <si>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</si>
  <si>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</si>
  <si>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</si>
  <si>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</si>
  <si>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</si>
  <si>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</si>
  <si>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</si>
  <si>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</si>
  <si>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</si>
  <si>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</si>
  <si>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</si>
  <si>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</si>
  <si>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</si>
  <si>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</si>
  <si>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</si>
  <si>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</si>
  <si>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</si>
  <si>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</si>
  <si>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</si>
  <si>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</si>
  <si>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</si>
  <si>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</si>
  <si>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</si>
  <si>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</si>
  <si>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</si>
  <si>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</si>
  <si>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</si>
  <si>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</si>
  <si>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</si>
  <si>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</si>
  <si>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</si>
  <si>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</si>
  <si>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</si>
  <si>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</si>
  <si>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</si>
  <si>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</si>
  <si>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</si>
  <si>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</si>
  <si>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</si>
  <si>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</si>
  <si>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</si>
  <si>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</si>
  <si>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</si>
  <si>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</si>
  <si>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</si>
  <si>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</si>
  <si>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</si>
  <si>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</si>
  <si>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</si>
  <si>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</si>
  <si>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</si>
  <si>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</si>
  <si>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</si>
  <si>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</si>
  <si>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</si>
  <si>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</si>
  <si>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</si>
  <si>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</si>
  <si>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</si>
  <si>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</si>
  <si>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</si>
  <si>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</si>
  <si>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</si>
  <si>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</si>
  <si>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</si>
  <si>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</si>
  <si>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</si>
  <si>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</si>
  <si>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</si>
  <si>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</si>
  <si>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</si>
  <si>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</si>
  <si>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</si>
  <si>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</si>
  <si>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</si>
  <si>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</si>
  <si>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</si>
  <si>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</si>
  <si>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</si>
  <si>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</si>
  <si>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</si>
  <si>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</si>
  <si>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</si>
  <si>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</si>
  <si>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</si>
  <si>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</si>
  <si>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</si>
  <si>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</si>
  <si>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</si>
  <si>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</si>
  <si>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</si>
  <si>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</si>
  <si>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</si>
  <si>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</si>
  <si>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</si>
  <si>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</si>
  <si>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</si>
  <si>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</si>
  <si>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</si>
  <si>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</si>
  <si>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</si>
  <si>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</si>
  <si>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</si>
  <si>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</si>
  <si>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</si>
  <si>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</si>
  <si>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</si>
  <si>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</si>
  <si>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</si>
  <si>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</si>
  <si>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</si>
  <si>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</si>
  <si>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</si>
  <si>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</si>
  <si>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</si>
  <si>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</si>
  <si>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</si>
  <si>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</si>
  <si>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</si>
  <si>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</si>
  <si>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</si>
  <si>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</si>
  <si>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</si>
  <si>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</si>
  <si>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</si>
  <si>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</si>
  <si>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</si>
  <si>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</si>
  <si>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</si>
  <si>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</si>
  <si>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</si>
  <si>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</si>
  <si>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</si>
  <si>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</si>
  <si>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</si>
  <si>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</si>
  <si>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</si>
  <si>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</si>
  <si>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</si>
  <si>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</si>
  <si>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</si>
  <si>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</si>
  <si>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</si>
  <si>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</si>
  <si>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</si>
  <si>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</si>
  <si>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</si>
  <si>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</si>
  <si>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</si>
  <si>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</si>
  <si>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</si>
  <si>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</si>
  <si>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</si>
  <si>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</si>
  <si>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</si>
  <si>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</si>
  <si>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</si>
  <si>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</si>
  <si>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</si>
  <si>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</si>
  <si>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</si>
  <si>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</si>
  <si>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</si>
  <si>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</si>
  <si>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</si>
  <si>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</si>
  <si>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</si>
  <si>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</si>
  <si>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</si>
  <si>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</si>
  <si>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</si>
  <si>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</si>
  <si>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</si>
  <si>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</si>
  <si>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</si>
  <si>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</si>
  <si>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</si>
  <si>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</si>
  <si>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</si>
  <si>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</si>
  <si>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</si>
  <si>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</si>
  <si>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</si>
  <si>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</si>
  <si>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</si>
  <si>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</si>
  <si>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</si>
  <si>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</si>
  <si>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</si>
  <si>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</si>
  <si>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</si>
  <si>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</si>
  <si>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</si>
  <si>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</si>
  <si>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</si>
  <si>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</si>
  <si>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</si>
  <si>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</si>
  <si>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</si>
  <si>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</si>
  <si>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</si>
  <si>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</si>
  <si>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</si>
  <si>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</si>
  <si>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</si>
  <si>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</si>
  <si>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</si>
  <si>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</si>
  <si>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</si>
  <si>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</si>
  <si>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</si>
  <si>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</si>
  <si>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</si>
  <si>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</si>
  <si>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</si>
  <si>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</si>
  <si>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</si>
  <si>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</si>
  <si>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</si>
  <si>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</si>
  <si>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</si>
  <si>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</si>
  <si>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</si>
  <si>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</si>
  <si>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</si>
  <si>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</si>
  <si>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</si>
  <si>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</si>
  <si>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</si>
  <si>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</si>
  <si>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</si>
  <si>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</si>
  <si>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</si>
  <si>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</si>
  <si>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</si>
  <si>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</si>
  <si>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</si>
  <si>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</si>
  <si>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</si>
  <si>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</si>
  <si>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</si>
  <si>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</si>
  <si>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</si>
  <si>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</si>
  <si>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</si>
  <si>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</si>
  <si>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</si>
  <si>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</si>
  <si>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</si>
  <si>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</si>
  <si>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</si>
  <si>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</si>
  <si>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</si>
  <si>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</si>
  <si>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</si>
  <si>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</si>
  <si>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</si>
  <si>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</si>
  <si>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</si>
  <si>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</si>
  <si>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</si>
  <si>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</si>
  <si>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</si>
  <si>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</si>
  <si>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</si>
  <si>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</si>
  <si>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</si>
  <si>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</si>
  <si>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</si>
  <si>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</si>
  <si>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</si>
  <si>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</si>
  <si>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</si>
  <si>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</si>
  <si>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</si>
  <si>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</si>
  <si>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</si>
  <si>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</si>
  <si>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</si>
  <si>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</si>
  <si>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</si>
  <si>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</si>
  <si>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</si>
  <si>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</si>
  <si>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</si>
  <si>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</si>
  <si>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</si>
  <si>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</si>
  <si>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</si>
  <si>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</si>
  <si>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</si>
  <si>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</si>
  <si>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</si>
  <si>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</si>
  <si>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</si>
  <si>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</si>
  <si>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</si>
  <si>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</si>
  <si>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</si>
  <si>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</si>
  <si>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</si>
  <si>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</si>
  <si>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</si>
  <si>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</si>
  <si>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</si>
  <si>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</si>
  <si>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</si>
  <si>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</si>
  <si>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</si>
  <si>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</si>
  <si>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</si>
  <si>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</si>
  <si>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</si>
  <si>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</si>
  <si>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</si>
  <si>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</si>
  <si>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</si>
  <si>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</si>
  <si>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</si>
  <si>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</si>
  <si>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</si>
  <si>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</si>
  <si>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</si>
  <si>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</si>
  <si>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</si>
  <si>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</si>
  <si>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</si>
  <si>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</si>
  <si>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</si>
  <si>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</si>
  <si>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</si>
  <si>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</si>
  <si>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</si>
  <si>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</si>
  <si>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</si>
  <si>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</si>
  <si>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</si>
  <si>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</si>
  <si>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</si>
  <si>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</si>
  <si>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</si>
  <si>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</si>
  <si>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</si>
  <si>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</si>
  <si>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</si>
  <si>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</si>
  <si>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</si>
  <si>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</si>
  <si>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</si>
  <si>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</si>
  <si>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</si>
  <si>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</si>
  <si>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</si>
  <si>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</si>
  <si>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</si>
  <si>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</si>
  <si>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</si>
  <si>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</si>
  <si>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</si>
  <si>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</si>
  <si>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</si>
  <si>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</si>
  <si>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</si>
  <si>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</si>
  <si>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</si>
  <si>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</si>
  <si>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</si>
  <si>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</si>
  <si>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</si>
  <si>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</si>
  <si>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</si>
  <si>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</si>
  <si>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</si>
  <si>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</si>
  <si>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</si>
  <si>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</si>
  <si>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</si>
  <si>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</si>
  <si>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</si>
  <si>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</si>
  <si>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</si>
  <si>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</si>
  <si>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</si>
  <si>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</si>
  <si>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</si>
  <si>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</si>
  <si>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</si>
  <si>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</si>
  <si>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</si>
  <si>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</si>
  <si>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</si>
  <si>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</si>
  <si>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</si>
  <si>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</si>
  <si>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</si>
  <si>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</si>
  <si>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</si>
  <si>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</si>
  <si>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</si>
  <si>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</si>
  <si>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</si>
  <si>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</si>
  <si>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</si>
  <si>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</si>
  <si>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</si>
  <si>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</si>
  <si>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</si>
  <si>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</si>
  <si>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</si>
  <si>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</si>
  <si>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</si>
  <si>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</si>
  <si>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</si>
  <si>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</si>
  <si>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</si>
  <si>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</si>
  <si>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</si>
  <si>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</si>
  <si>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</si>
  <si>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</si>
  <si>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</si>
  <si>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</si>
  <si>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</si>
  <si>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</si>
  <si>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</si>
  <si>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</si>
  <si>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</si>
  <si>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</si>
  <si>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</si>
  <si>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</si>
  <si>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</si>
  <si>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</si>
  <si>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</si>
  <si>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</si>
  <si>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</si>
  <si>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</si>
  <si>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</si>
  <si>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</si>
  <si>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</si>
  <si>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</si>
  <si>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</si>
  <si>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</si>
  <si>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</si>
  <si>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</si>
  <si>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</si>
  <si>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</si>
  <si>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</si>
  <si>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</si>
  <si>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</si>
  <si>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</si>
  <si>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</si>
  <si>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</si>
  <si>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</si>
  <si>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</si>
  <si>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</si>
  <si>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</si>
  <si>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</si>
  <si>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</si>
  <si>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2313 SVEUČILIŠTE J. J. STROSSMAYERA U OSIJEKU - FAKULTET ELEKTROTEHNIKE, RAČUNARSTVA I INFORMACIJSKIH TEHNOLOGIJA OSIJEK</t>
  </si>
  <si>
    <t>Osijek, 23.09.2022.</t>
  </si>
  <si>
    <t>MIRTA HANZER</t>
  </si>
  <si>
    <t>031/224604</t>
  </si>
  <si>
    <t>mirta.hanzer@ferit.hr</t>
  </si>
  <si>
    <t>SVEUČILIŠTE U ZAGREBU - SVEUČILIŠNI RAČUNSKI CENTAR - SRCE (23665)</t>
  </si>
  <si>
    <t>HRVATSKA ZAKLADA ZA ZNANOST (52209)</t>
  </si>
  <si>
    <t>SVEUČILIŠTE U ZAGREBU - FAKULTET ELEKTROTEHNIKE I RAČUNARSTVA (1757)</t>
  </si>
  <si>
    <t>JAČANJE KAPACITETA ZA IRI - Razvoj ekspertnog sustava za upravljanje proizvodnjom i preradom prehrambenih proizvoda</t>
  </si>
  <si>
    <t>SAFU</t>
  </si>
  <si>
    <t>Mjerenje i praćenje uvjeta skladištenja i transporta proizvoda putem pametne naljepnice.</t>
  </si>
  <si>
    <t>SVEUČILIŠTE U SLAVONSKOM BRODU (51360)</t>
  </si>
  <si>
    <t>FER ZAGREB</t>
  </si>
  <si>
    <t>Umrežani stacionarni baterijski spremnici energija USBSE</t>
  </si>
  <si>
    <t>Razvoj ekspertnog sustava za upravljanje proizvodnjom i preradom prehrambenih proizvoda</t>
  </si>
  <si>
    <t>SRCE - SVEUČILIŠNI RAČUNSKI CENTAR</t>
  </si>
  <si>
    <t>„ REsearch-based teaching for life-long LEARNing“ (RELEARN)</t>
  </si>
  <si>
    <t>Research Unfoldr AB SE</t>
  </si>
  <si>
    <t>Opći cilj projekta je promicati važnost studija koji se zasnivaju na istraživanju u nastavi i učenju za dublje razumijevanje znanstvenog i kritičkog mišljenja kroz podršku i dizajn RELEARN platforme i materijala za učenje.</t>
  </si>
  <si>
    <t>Provođenje vrhinskih graničnih istraživanja o područjima znanosti o podacima i kooperativnim sustavima i jačanje kapaciteta znanst. Centra izvrs. u navedenim područijma.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</si>
</sst>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10" workbookViewId="0">
      <selection activeCell="C7" sqref="C7:E7"/>
    </sheetView>
  </sheetViews>
  <sheetFormatPr defaultColWidth="0" defaultRowHeight="1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5278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5279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5280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6.5" thickBot="1">
      <c r="A7" s="102"/>
      <c r="B7" s="137" t="s">
        <v>263</v>
      </c>
      <c r="C7" s="359" t="s">
        <v>5281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.7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6864848</v>
      </c>
      <c r="D16" s="107">
        <f>+D17+D18</f>
        <v>6109439</v>
      </c>
      <c r="E16" s="107">
        <f>+E17+E18</f>
        <v>6073650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6864583</v>
      </c>
      <c r="D17" s="110">
        <f>+'A.1 PRIHODI'!D30</f>
        <v>6109174</v>
      </c>
      <c r="E17" s="110">
        <f>+'A.1 PRIHODI'!D44</f>
        <v>6073385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265</v>
      </c>
      <c r="D18" s="110">
        <f>+'A.1 PRIHODI'!D33</f>
        <v>265</v>
      </c>
      <c r="E18" s="110">
        <f>+'A.1 PRIHODI'!D47</f>
        <v>265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7063884</v>
      </c>
      <c r="D19" s="114">
        <f>+D20+D21</f>
        <v>6047447</v>
      </c>
      <c r="E19" s="114">
        <f>+E20+E21</f>
        <v>6011657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6471113</v>
      </c>
      <c r="D20" s="116">
        <f>+'A.2 RASHODI'!D22</f>
        <v>5839474</v>
      </c>
      <c r="E20" s="116">
        <f>+'A.2 RASHODI'!D39</f>
        <v>5803684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592771</v>
      </c>
      <c r="D21" s="116">
        <f>+'A.2 RASHODI'!D30</f>
        <v>207973</v>
      </c>
      <c r="E21" s="116">
        <f>+'A.2 RASHODI'!D47</f>
        <v>207973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.75">
      <c r="A22" s="106"/>
      <c r="B22" s="106" t="s">
        <v>10</v>
      </c>
      <c r="C22" s="107">
        <f>+C16-C19</f>
        <v>-199036</v>
      </c>
      <c r="D22" s="107">
        <f>+D16-D19</f>
        <v>61992</v>
      </c>
      <c r="E22" s="107">
        <f>+E16-E19</f>
        <v>61993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.7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.7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384544</v>
      </c>
      <c r="D29" s="115">
        <f>+'Unos prijenosa'!D13</f>
        <v>185508</v>
      </c>
      <c r="E29" s="115">
        <f>+'Unos prijenosa'!D21</f>
        <v>247500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-185508</v>
      </c>
      <c r="D30" s="119">
        <f>+'Unos prijenosa'!D15</f>
        <v>-247500</v>
      </c>
      <c r="E30" s="120">
        <f>+'Unos prijenosa'!D23</f>
        <v>-309493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.75">
      <c r="A31" s="106"/>
      <c r="B31" s="106" t="s">
        <v>15</v>
      </c>
      <c r="C31" s="114">
        <f>+C27-C28+C29+C30</f>
        <v>199036</v>
      </c>
      <c r="D31" s="114">
        <f t="shared" ref="D31:E31" si="2">+D27-D28+D29+D30</f>
        <v>-61992</v>
      </c>
      <c r="E31" s="114">
        <f t="shared" si="2"/>
        <v>-61993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.7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.7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.7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.7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.7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.7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.7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.7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.7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.7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.7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.7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.7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.7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.7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.7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.7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.7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.7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.7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.7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.7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.7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.7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.7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.75">
      <c r="A62" s="106"/>
      <c r="B62" s="106" t="s">
        <v>4</v>
      </c>
      <c r="C62" s="107">
        <f>SUM(C63:C64)</f>
        <v>51723197.256000005</v>
      </c>
      <c r="D62" s="107">
        <f>+D63+D64</f>
        <v>46031568.145500004</v>
      </c>
      <c r="E62" s="107">
        <f>+E63+E64</f>
        <v>45761915.925000004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51721200.613500006</v>
      </c>
      <c r="D63" s="110">
        <f t="shared" ref="D63:E63" si="3">+D17*7.5345</f>
        <v>46029571.503000006</v>
      </c>
      <c r="E63" s="110">
        <f t="shared" si="3"/>
        <v>45759919.282500006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.75">
      <c r="A64" s="109">
        <v>7</v>
      </c>
      <c r="B64" s="111" t="s">
        <v>6</v>
      </c>
      <c r="C64" s="110">
        <f>+C18*7.5345</f>
        <v>1996.6425000000002</v>
      </c>
      <c r="D64" s="110">
        <f t="shared" ref="D64:E67" si="4">+D18*7.5345</f>
        <v>1996.6425000000002</v>
      </c>
      <c r="E64" s="110">
        <f t="shared" si="4"/>
        <v>1996.6425000000002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53222833.998000003</v>
      </c>
      <c r="D65" s="114">
        <f>+D66+D67</f>
        <v>45564489.421499997</v>
      </c>
      <c r="E65" s="114">
        <f>+E66+E67</f>
        <v>45294829.666500002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.75">
      <c r="A66" s="113">
        <v>3</v>
      </c>
      <c r="B66" s="106" t="s">
        <v>8</v>
      </c>
      <c r="C66" s="110">
        <f>+C20*7.5345</f>
        <v>48756600.898500003</v>
      </c>
      <c r="D66" s="110">
        <f t="shared" si="4"/>
        <v>43997516.853</v>
      </c>
      <c r="E66" s="110">
        <f t="shared" si="4"/>
        <v>43727857.098000005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.75">
      <c r="A67" s="109">
        <v>4</v>
      </c>
      <c r="B67" s="111" t="s">
        <v>9</v>
      </c>
      <c r="C67" s="110">
        <f>+C21*7.5345</f>
        <v>4466233.0995000005</v>
      </c>
      <c r="D67" s="110">
        <f t="shared" si="4"/>
        <v>1566972.5685000001</v>
      </c>
      <c r="E67" s="110">
        <f t="shared" si="4"/>
        <v>1566972.5685000001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.75">
      <c r="A68" s="106"/>
      <c r="B68" s="106" t="s">
        <v>10</v>
      </c>
      <c r="C68" s="107">
        <f>+C62-C65</f>
        <v>-1499636.7419999987</v>
      </c>
      <c r="D68" s="107">
        <f>+D62-D65</f>
        <v>467078.72400000691</v>
      </c>
      <c r="E68" s="107">
        <f>+E62-E65</f>
        <v>467086.25850000232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.7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.7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.7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2897346.7680000002</v>
      </c>
      <c r="D75" s="110">
        <f t="shared" si="9"/>
        <v>1397710.0260000001</v>
      </c>
      <c r="E75" s="110">
        <f t="shared" si="9"/>
        <v>1864788.75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-1397710.0260000001</v>
      </c>
      <c r="D76" s="110">
        <f t="shared" si="10"/>
        <v>-1864788.75</v>
      </c>
      <c r="E76" s="110">
        <f t="shared" si="10"/>
        <v>-2331875.0085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.75">
      <c r="A77" s="106"/>
      <c r="B77" s="106" t="s">
        <v>15</v>
      </c>
      <c r="C77" s="114">
        <f>+C73-C74+C75+C76</f>
        <v>1499636.7420000001</v>
      </c>
      <c r="D77" s="114">
        <f t="shared" ref="D77:E77" si="11">+D73-D74+D75+D76</f>
        <v>-467078.72399999993</v>
      </c>
      <c r="E77" s="114">
        <f t="shared" si="11"/>
        <v>-467086.2585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.7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6.9849193096160889E-9</v>
      </c>
      <c r="E79" s="124">
        <f t="shared" si="12"/>
        <v>2.3283064365386963E-9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.7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.7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.7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.7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.7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.7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.7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.7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.7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.7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.7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.7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.7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.7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.7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.7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.7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.7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.7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.7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.7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.7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.7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.7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.7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.7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.7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.7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.7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.7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.7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.7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.7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.7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.7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.7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.7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.7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.7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.7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.7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.7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.7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.7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.7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.7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.7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.7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.7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.7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.7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.7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.7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.7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.7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.7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.7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.7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.7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46" workbookViewId="0">
      <selection activeCell="F53" sqref="F53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465" activePane="bottomRight" state="frozen"/>
      <selection pane="topRight" activeCell="B1" sqref="B1"/>
      <selection pane="bottomLeft" activeCell="A3" sqref="A3"/>
      <selection pane="bottomRight" activeCell="B482" sqref="B48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3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I3" sqref="I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4427117</v>
      </c>
      <c r="H3" s="128">
        <v>4448154</v>
      </c>
      <c r="I3" s="128">
        <v>4469290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681467</v>
      </c>
      <c r="H4" s="128">
        <v>681467</v>
      </c>
      <c r="I4" s="128">
        <v>681467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641320031</v>
      </c>
      <c r="F5" s="134" t="str">
        <f t="shared" si="2"/>
        <v>Kamate na depozite po viđenju izvor 31</v>
      </c>
      <c r="G5" s="128">
        <v>135</v>
      </c>
      <c r="H5" s="128">
        <v>135</v>
      </c>
      <c r="I5" s="128">
        <v>135</v>
      </c>
      <c r="J5" s="95"/>
      <c r="L5" s="86" t="str">
        <f t="shared" si="3"/>
        <v>64</v>
      </c>
      <c r="M5" s="86" t="str">
        <f t="shared" si="4"/>
        <v>641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641510031</v>
      </c>
      <c r="F6" s="134" t="str">
        <f t="shared" si="2"/>
        <v>Prihodi od pozitivnih tečajnih razlika izvor 31</v>
      </c>
      <c r="G6" s="128">
        <v>135</v>
      </c>
      <c r="H6" s="128">
        <v>135</v>
      </c>
      <c r="I6" s="128">
        <v>135</v>
      </c>
      <c r="J6" s="95"/>
      <c r="L6" s="86" t="str">
        <f t="shared" si="3"/>
        <v>64</v>
      </c>
      <c r="M6" s="86" t="str">
        <f t="shared" si="4"/>
        <v>641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6614</v>
      </c>
      <c r="F7" s="134" t="str">
        <f t="shared" si="2"/>
        <v>Prihodi od prodanih proizvoda i robe</v>
      </c>
      <c r="G7" s="128">
        <v>200</v>
      </c>
      <c r="H7" s="128">
        <v>200</v>
      </c>
      <c r="I7" s="128">
        <v>200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31</v>
      </c>
      <c r="D8" s="83" t="str">
        <f t="shared" si="1"/>
        <v>Vlastiti prihodi</v>
      </c>
      <c r="E8" s="95">
        <v>6615</v>
      </c>
      <c r="F8" s="134" t="str">
        <f t="shared" si="2"/>
        <v>Prihodi od pruženih usluga</v>
      </c>
      <c r="G8" s="128">
        <v>176235</v>
      </c>
      <c r="H8" s="128">
        <v>176235</v>
      </c>
      <c r="I8" s="128">
        <v>176235</v>
      </c>
      <c r="J8" s="95"/>
      <c r="L8" s="86" t="str">
        <f t="shared" si="3"/>
        <v>66</v>
      </c>
      <c r="M8" s="86" t="str">
        <f t="shared" si="4"/>
        <v>661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71</v>
      </c>
      <c r="D9" s="83" t="str">
        <f t="shared" si="1"/>
        <v>Prihodi od prodaje ili zamjene nefinancijske imovine i naknade s naslova osiguranja</v>
      </c>
      <c r="E9" s="95">
        <v>721190071</v>
      </c>
      <c r="F9" s="134" t="str">
        <f t="shared" si="2"/>
        <v>Ostali stambeni objekti izvor 71</v>
      </c>
      <c r="G9" s="128">
        <v>265</v>
      </c>
      <c r="H9" s="128">
        <v>265</v>
      </c>
      <c r="I9" s="128">
        <v>265</v>
      </c>
      <c r="J9" s="95"/>
      <c r="L9" s="86" t="str">
        <f t="shared" si="3"/>
        <v>72</v>
      </c>
      <c r="M9" s="86" t="str">
        <f t="shared" si="4"/>
        <v>721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43</v>
      </c>
      <c r="D10" s="83" t="str">
        <f t="shared" si="1"/>
        <v>Ostali prihodi za posebne namjene</v>
      </c>
      <c r="E10" s="95">
        <v>65264</v>
      </c>
      <c r="F10" s="134" t="str">
        <f t="shared" si="2"/>
        <v>Sufinanciranje cijene usluge, participacije i slično</v>
      </c>
      <c r="G10" s="128">
        <v>531000</v>
      </c>
      <c r="H10" s="128">
        <v>531000</v>
      </c>
      <c r="I10" s="128">
        <v>531000</v>
      </c>
      <c r="J10" s="95"/>
      <c r="L10" s="86" t="str">
        <f t="shared" si="3"/>
        <v>65</v>
      </c>
      <c r="M10" s="86" t="str">
        <f t="shared" si="4"/>
        <v>652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43</v>
      </c>
      <c r="D11" s="83" t="str">
        <f t="shared" si="1"/>
        <v>Ostali prihodi za posebne namjene</v>
      </c>
      <c r="E11" s="95">
        <v>65268</v>
      </c>
      <c r="F11" s="134" t="str">
        <f t="shared" si="2"/>
        <v xml:space="preserve">Ostali prihodi za posebne namjene </v>
      </c>
      <c r="G11" s="128">
        <v>126800</v>
      </c>
      <c r="H11" s="128">
        <v>126800</v>
      </c>
      <c r="I11" s="128">
        <v>126800</v>
      </c>
      <c r="J11" s="95"/>
      <c r="L11" s="86" t="str">
        <f t="shared" si="3"/>
        <v>65</v>
      </c>
      <c r="M11" s="86" t="str">
        <f t="shared" si="4"/>
        <v>652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6393</v>
      </c>
      <c r="F12" s="134" t="str">
        <f t="shared" si="2"/>
        <v>Tekući prijenosi između proračunskih korisnika istog proračuna temeljem prijenosa EU sredstava</v>
      </c>
      <c r="G12" s="128">
        <v>58181</v>
      </c>
      <c r="H12" s="128"/>
      <c r="I12" s="128"/>
      <c r="J12" s="95" t="s">
        <v>5282</v>
      </c>
      <c r="L12" s="86" t="str">
        <f t="shared" si="3"/>
        <v>63</v>
      </c>
      <c r="M12" s="86" t="str">
        <f t="shared" si="4"/>
        <v>639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52</v>
      </c>
      <c r="D13" s="83" t="str">
        <f t="shared" si="1"/>
        <v xml:space="preserve">Ostale pomoći i darovnice </v>
      </c>
      <c r="E13" s="95">
        <v>6391</v>
      </c>
      <c r="F13" s="134" t="str">
        <f t="shared" si="2"/>
        <v>Tekući prijenosi između proračunskih korisnika istog proračuna</v>
      </c>
      <c r="G13" s="128">
        <v>55016</v>
      </c>
      <c r="H13" s="128">
        <v>42049</v>
      </c>
      <c r="I13" s="128">
        <v>31256</v>
      </c>
      <c r="J13" s="95" t="s">
        <v>5283</v>
      </c>
      <c r="L13" s="86" t="str">
        <f t="shared" si="3"/>
        <v>63</v>
      </c>
      <c r="M13" s="86" t="str">
        <f t="shared" si="4"/>
        <v>639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6391</v>
      </c>
      <c r="F14" s="134" t="str">
        <f t="shared" si="2"/>
        <v>Tekući prijenosi između proračunskih korisnika istog proračuna</v>
      </c>
      <c r="G14" s="128">
        <v>105549</v>
      </c>
      <c r="H14" s="128">
        <v>102999</v>
      </c>
      <c r="I14" s="128">
        <v>56867</v>
      </c>
      <c r="J14" s="95" t="s">
        <v>5283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563</v>
      </c>
      <c r="D15" s="83" t="str">
        <f t="shared" si="1"/>
        <v>Europski fond za regionalni razvoj (ERDF)</v>
      </c>
      <c r="E15" s="95">
        <v>632310563</v>
      </c>
      <c r="F15" s="134" t="str">
        <f t="shared" si="2"/>
        <v>Europski fond za regionalni razvoj (EFRR)</v>
      </c>
      <c r="G15" s="128">
        <v>39817</v>
      </c>
      <c r="H15" s="128"/>
      <c r="I15" s="128"/>
      <c r="J15" s="95"/>
      <c r="L15" s="86" t="str">
        <f t="shared" si="3"/>
        <v>63</v>
      </c>
      <c r="M15" s="86" t="str">
        <f t="shared" si="4"/>
        <v>632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6381</v>
      </c>
      <c r="F16" s="134" t="str">
        <f t="shared" si="2"/>
        <v>Tekuće pomoći temeljem prijenosa EU sredstava iz proračuna JLP(R)S, korisnika JLPRS ili izvanproračunskog korisnika</v>
      </c>
      <c r="G16" s="128">
        <v>26146</v>
      </c>
      <c r="H16" s="128"/>
      <c r="I16" s="128"/>
      <c r="J16" s="95"/>
      <c r="L16" s="86" t="str">
        <f t="shared" si="3"/>
        <v>63</v>
      </c>
      <c r="M16" s="86" t="str">
        <f t="shared" si="4"/>
        <v>638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563</v>
      </c>
      <c r="D17" s="83" t="str">
        <f t="shared" si="1"/>
        <v>Europski fond za regionalni razvoj (ERDF)</v>
      </c>
      <c r="E17" s="95">
        <v>632310563</v>
      </c>
      <c r="F17" s="134" t="str">
        <f t="shared" si="2"/>
        <v>Europski fond za regionalni razvoj (EFRR)</v>
      </c>
      <c r="G17" s="128">
        <v>200000</v>
      </c>
      <c r="H17" s="128"/>
      <c r="I17" s="128"/>
      <c r="J17" s="95"/>
      <c r="L17" s="86" t="str">
        <f t="shared" si="3"/>
        <v>63</v>
      </c>
      <c r="M17" s="86" t="str">
        <f t="shared" si="4"/>
        <v>632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51</v>
      </c>
      <c r="D18" s="83" t="str">
        <f t="shared" si="1"/>
        <v xml:space="preserve">Pomoći EU </v>
      </c>
      <c r="E18" s="95">
        <v>632311700</v>
      </c>
      <c r="F18" s="134" t="str">
        <f t="shared" si="2"/>
        <v>Tekuće pomoći od institucija i tijela EU - ostalo</v>
      </c>
      <c r="G18" s="128">
        <v>12421</v>
      </c>
      <c r="H18" s="128"/>
      <c r="I18" s="128"/>
      <c r="J18" s="95"/>
      <c r="L18" s="86" t="str">
        <f t="shared" si="3"/>
        <v>63</v>
      </c>
      <c r="M18" s="86" t="str">
        <f t="shared" si="4"/>
        <v>632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61</v>
      </c>
      <c r="D19" s="83" t="str">
        <f t="shared" si="1"/>
        <v xml:space="preserve">Donacije </v>
      </c>
      <c r="E19" s="95">
        <v>663130000</v>
      </c>
      <c r="F19" s="134" t="str">
        <f t="shared" si="2"/>
        <v>Tekuće donacije od trgovačkih društava</v>
      </c>
      <c r="G19" s="128">
        <v>207048</v>
      </c>
      <c r="H19" s="128"/>
      <c r="I19" s="128"/>
      <c r="J19" s="95"/>
      <c r="L19" s="86" t="str">
        <f t="shared" si="3"/>
        <v>66</v>
      </c>
      <c r="M19" s="86" t="str">
        <f t="shared" si="4"/>
        <v>663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52</v>
      </c>
      <c r="D20" s="83" t="str">
        <f t="shared" si="1"/>
        <v xml:space="preserve">Ostale pomoći i darovnice </v>
      </c>
      <c r="E20" s="95">
        <v>6393</v>
      </c>
      <c r="F20" s="134" t="str">
        <f t="shared" si="2"/>
        <v>Tekući prijenosi između proračunskih korisnika istog proračuna temeljem prijenosa EU sredstava</v>
      </c>
      <c r="G20" s="128">
        <v>152631</v>
      </c>
      <c r="H20" s="128"/>
      <c r="I20" s="128"/>
      <c r="J20" s="95" t="s">
        <v>5284</v>
      </c>
      <c r="L20" s="86" t="str">
        <f t="shared" si="3"/>
        <v>63</v>
      </c>
      <c r="M20" s="86" t="str">
        <f t="shared" si="4"/>
        <v>639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52</v>
      </c>
      <c r="D21" s="83" t="str">
        <f t="shared" si="1"/>
        <v xml:space="preserve">Ostale pomoći i darovnice </v>
      </c>
      <c r="E21" s="95">
        <v>6393</v>
      </c>
      <c r="F21" s="134" t="str">
        <f t="shared" si="2"/>
        <v>Tekući prijenosi između proračunskih korisnika istog proračuna temeljem prijenosa EU sredstava</v>
      </c>
      <c r="G21" s="128">
        <v>64685</v>
      </c>
      <c r="H21" s="128"/>
      <c r="I21" s="128"/>
      <c r="J21" s="95" t="s">
        <v>5284</v>
      </c>
      <c r="L21" s="86" t="str">
        <f t="shared" si="3"/>
        <v>63</v>
      </c>
      <c r="M21" s="86" t="str">
        <f t="shared" si="4"/>
        <v>639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184981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90" zoomScaleNormal="90" workbookViewId="0">
      <pane ySplit="2" topLeftCell="A3" activePane="bottomLeft" state="frozen"/>
      <selection pane="bottomLeft" activeCell="L7" sqref="L7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3614383</v>
      </c>
      <c r="K3" s="128">
        <v>3631557</v>
      </c>
      <c r="L3" s="128">
        <v>3648813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2130</v>
      </c>
      <c r="K4" s="128">
        <v>2140</v>
      </c>
      <c r="L4" s="128">
        <v>2151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595026</v>
      </c>
      <c r="K5" s="128">
        <v>597854</v>
      </c>
      <c r="L5" s="128">
        <v>600694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3121</v>
      </c>
      <c r="F6" s="91" t="str">
        <f t="shared" si="2"/>
        <v>Ostali rashodi za zaposlene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111986</v>
      </c>
      <c r="K6" s="128">
        <v>112519</v>
      </c>
      <c r="L6" s="128">
        <v>113053</v>
      </c>
      <c r="M6" s="95"/>
      <c r="O6" s="86" t="str">
        <f t="shared" si="5"/>
        <v>312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96276</v>
      </c>
      <c r="K7" s="128">
        <v>96733</v>
      </c>
      <c r="L7" s="128">
        <v>97193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4657</v>
      </c>
      <c r="K8" s="128">
        <v>4679</v>
      </c>
      <c r="L8" s="128">
        <v>4701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61</v>
      </c>
      <c r="H9" s="91" t="str">
        <f t="shared" si="3"/>
        <v>REDOVNA DJELATNOST SVEUČILIŠTA U OSIJEKU</v>
      </c>
      <c r="I9" s="91" t="str">
        <f t="shared" si="4"/>
        <v>0942</v>
      </c>
      <c r="J9" s="128">
        <v>2661</v>
      </c>
      <c r="K9" s="128">
        <v>2674</v>
      </c>
      <c r="L9" s="128">
        <v>2687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3211</v>
      </c>
      <c r="F10" s="91" t="str">
        <f t="shared" si="2"/>
        <v>Službena putovanja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46460</v>
      </c>
      <c r="K10" s="128">
        <v>46460</v>
      </c>
      <c r="L10" s="128">
        <v>46460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3213</v>
      </c>
      <c r="F11" s="91" t="str">
        <f t="shared" si="2"/>
        <v>Stručno usavršavanje zaposlenika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3506</v>
      </c>
      <c r="K11" s="128">
        <v>3506</v>
      </c>
      <c r="L11" s="128">
        <v>3506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3211</v>
      </c>
      <c r="F12" s="91" t="str">
        <f t="shared" si="2"/>
        <v>Službena putovanja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0</v>
      </c>
      <c r="K12" s="128">
        <v>0</v>
      </c>
      <c r="L12" s="128">
        <v>0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3222</v>
      </c>
      <c r="F13" s="91" t="str">
        <f t="shared" si="2"/>
        <v>Materijal i sirovine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580</v>
      </c>
      <c r="K13" s="128">
        <v>580</v>
      </c>
      <c r="L13" s="128">
        <v>580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3223</v>
      </c>
      <c r="F14" s="91" t="str">
        <f t="shared" si="2"/>
        <v>Energija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123837</v>
      </c>
      <c r="K14" s="128">
        <v>123837</v>
      </c>
      <c r="L14" s="128">
        <v>123837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3224</v>
      </c>
      <c r="F15" s="91" t="str">
        <f t="shared" si="2"/>
        <v>Materijal i dijelovi za tekuće i investicijsko održavanje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41279</v>
      </c>
      <c r="K15" s="128">
        <v>41279</v>
      </c>
      <c r="L15" s="128">
        <v>41279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3225</v>
      </c>
      <c r="F16" s="91" t="str">
        <f t="shared" si="2"/>
        <v>Sitni inventar i auto gume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5807</v>
      </c>
      <c r="K16" s="128">
        <v>5807</v>
      </c>
      <c r="L16" s="128">
        <v>5807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3227</v>
      </c>
      <c r="F17" s="91" t="str">
        <f t="shared" si="2"/>
        <v>Službena, radna i zaštitna odjeća i obuća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6605</v>
      </c>
      <c r="K17" s="128">
        <v>6605</v>
      </c>
      <c r="L17" s="128">
        <v>6605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3231</v>
      </c>
      <c r="F18" s="91" t="str">
        <f t="shared" si="2"/>
        <v>Usluge telefona, pošte i prijevoza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16512</v>
      </c>
      <c r="K18" s="128">
        <v>16512</v>
      </c>
      <c r="L18" s="128">
        <v>16512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3232</v>
      </c>
      <c r="F19" s="91" t="str">
        <f t="shared" si="2"/>
        <v>Usluge tekućeg i investicijskog održavanja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82558</v>
      </c>
      <c r="K19" s="128">
        <v>82558</v>
      </c>
      <c r="L19" s="128">
        <v>82558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3233</v>
      </c>
      <c r="F20" s="91" t="str">
        <f t="shared" si="2"/>
        <v>Usluge promidžbe i informiranja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41279</v>
      </c>
      <c r="K20" s="128">
        <v>41279</v>
      </c>
      <c r="L20" s="128">
        <v>41279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3234</v>
      </c>
      <c r="F21" s="91" t="str">
        <f t="shared" si="2"/>
        <v>Komunalne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16512</v>
      </c>
      <c r="K21" s="128">
        <v>16512</v>
      </c>
      <c r="L21" s="128">
        <v>16512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3235</v>
      </c>
      <c r="F22" s="91" t="str">
        <f t="shared" si="2"/>
        <v>Zakupnine i najamnine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24767</v>
      </c>
      <c r="K22" s="128">
        <v>24767</v>
      </c>
      <c r="L22" s="128">
        <v>24767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3237</v>
      </c>
      <c r="F23" s="91" t="str">
        <f t="shared" si="2"/>
        <v>Intelektualne i osobne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82558</v>
      </c>
      <c r="K23" s="128">
        <v>82558</v>
      </c>
      <c r="L23" s="128">
        <v>82558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3238</v>
      </c>
      <c r="F24" s="91" t="str">
        <f t="shared" si="2"/>
        <v>Računalne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6574</v>
      </c>
      <c r="K24" s="128">
        <v>6574</v>
      </c>
      <c r="L24" s="128">
        <v>6574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3239</v>
      </c>
      <c r="F25" s="91" t="str">
        <f t="shared" si="2"/>
        <v>Ostale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49793</v>
      </c>
      <c r="K25" s="128">
        <v>49793</v>
      </c>
      <c r="L25" s="128">
        <v>49793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3241</v>
      </c>
      <c r="F26" s="91" t="str">
        <f t="shared" si="2"/>
        <v>Naknade troškova osobama izvan radnog odnosa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4128</v>
      </c>
      <c r="K26" s="128">
        <v>4128</v>
      </c>
      <c r="L26" s="128">
        <v>4128</v>
      </c>
      <c r="M26" s="95"/>
      <c r="O26" s="86" t="str">
        <f t="shared" si="5"/>
        <v>324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3292</v>
      </c>
      <c r="F27" s="91" t="str">
        <f t="shared" si="2"/>
        <v>Premije osiguranja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11505</v>
      </c>
      <c r="K27" s="128">
        <v>11505</v>
      </c>
      <c r="L27" s="128">
        <v>11505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3293</v>
      </c>
      <c r="F28" s="91" t="str">
        <f t="shared" si="2"/>
        <v>Reprezentacija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2739</v>
      </c>
      <c r="K28" s="128">
        <v>2739</v>
      </c>
      <c r="L28" s="128">
        <v>2739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3294</v>
      </c>
      <c r="F29" s="91" t="str">
        <f t="shared" si="2"/>
        <v>Članarine i norme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17532</v>
      </c>
      <c r="K29" s="128">
        <v>17532</v>
      </c>
      <c r="L29" s="128">
        <v>17532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3295</v>
      </c>
      <c r="F30" s="91" t="str">
        <f t="shared" si="2"/>
        <v>Pristojbe i naknade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1205</v>
      </c>
      <c r="K30" s="128">
        <v>1205</v>
      </c>
      <c r="L30" s="128">
        <v>1205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3299</v>
      </c>
      <c r="F31" s="91" t="str">
        <f t="shared" si="2"/>
        <v>Ostali nespomenuti rashodi poslovanja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1205</v>
      </c>
      <c r="K31" s="128">
        <v>1205</v>
      </c>
      <c r="L31" s="128">
        <v>1205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3431</v>
      </c>
      <c r="F32" s="91" t="str">
        <f t="shared" si="2"/>
        <v>Bankarske usluge i usluge platnog prometa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1644</v>
      </c>
      <c r="K32" s="128">
        <v>1644</v>
      </c>
      <c r="L32" s="128">
        <v>1644</v>
      </c>
      <c r="M32" s="95"/>
      <c r="O32" s="86" t="str">
        <f t="shared" si="5"/>
        <v>343</v>
      </c>
      <c r="P32" s="86" t="str">
        <f t="shared" si="6"/>
        <v>34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3432</v>
      </c>
      <c r="F33" s="91" t="str">
        <f t="shared" si="2"/>
        <v>Negativne tečajne razlike i razlike zbog primjene valutne kl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438</v>
      </c>
      <c r="K33" s="128">
        <v>438</v>
      </c>
      <c r="L33" s="128">
        <v>438</v>
      </c>
      <c r="M33" s="95"/>
      <c r="O33" s="86" t="str">
        <f t="shared" si="5"/>
        <v>343</v>
      </c>
      <c r="P33" s="86" t="str">
        <f t="shared" si="6"/>
        <v>34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4221</v>
      </c>
      <c r="F34" s="91" t="str">
        <f t="shared" si="2"/>
        <v>Uredska oprema i namještaj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33023</v>
      </c>
      <c r="K34" s="128">
        <v>33023</v>
      </c>
      <c r="L34" s="128">
        <v>33023</v>
      </c>
      <c r="M34" s="95"/>
      <c r="O34" s="86" t="str">
        <f t="shared" si="5"/>
        <v>422</v>
      </c>
      <c r="P34" s="86" t="str">
        <f t="shared" si="6"/>
        <v>42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4223</v>
      </c>
      <c r="F35" s="91" t="str">
        <f t="shared" si="2"/>
        <v>Oprema za održavanje i zaštitu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16512</v>
      </c>
      <c r="K35" s="128">
        <v>16512</v>
      </c>
      <c r="L35" s="128">
        <v>16512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4224</v>
      </c>
      <c r="F36" s="91" t="str">
        <f t="shared" si="2"/>
        <v>Medicinska i laboratorijska oprema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19814</v>
      </c>
      <c r="K36" s="128">
        <v>19814</v>
      </c>
      <c r="L36" s="128">
        <v>19814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96">
        <v>4225</v>
      </c>
      <c r="F37" s="91" t="str">
        <f t="shared" si="2"/>
        <v>Instrumenti, uređaji i strojevi</v>
      </c>
      <c r="G37" s="129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10957</v>
      </c>
      <c r="K37" s="128">
        <v>10957</v>
      </c>
      <c r="L37" s="128">
        <v>10957</v>
      </c>
      <c r="M37" s="95"/>
      <c r="O37" s="86" t="str">
        <f t="shared" si="5"/>
        <v>422</v>
      </c>
      <c r="P37" s="86" t="str">
        <f t="shared" si="6"/>
        <v>42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4241</v>
      </c>
      <c r="F38" s="91" t="str">
        <f t="shared" si="2"/>
        <v>Knjige</v>
      </c>
      <c r="G38" s="129" t="s">
        <v>673</v>
      </c>
      <c r="H38" s="91" t="str">
        <f t="shared" si="3"/>
        <v>PROGRAMSKO FINANCIRANJE JAVNIH VISOKIH UČILIŠTA</v>
      </c>
      <c r="I38" s="91" t="str">
        <f t="shared" si="4"/>
        <v>0942</v>
      </c>
      <c r="J38" s="128">
        <v>2229</v>
      </c>
      <c r="K38" s="128">
        <v>2229</v>
      </c>
      <c r="L38" s="128">
        <v>2229</v>
      </c>
      <c r="M38" s="95"/>
      <c r="O38" s="86" t="str">
        <f t="shared" si="5"/>
        <v>424</v>
      </c>
      <c r="P38" s="86" t="str">
        <f t="shared" si="6"/>
        <v>42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11</v>
      </c>
      <c r="D39" s="91" t="str">
        <f t="shared" si="1"/>
        <v>Opći prihodi i primici</v>
      </c>
      <c r="E39" s="96">
        <v>4262</v>
      </c>
      <c r="F39" s="91" t="str">
        <f t="shared" si="2"/>
        <v>Ulaganja u računalne programe</v>
      </c>
      <c r="G39" s="129" t="s">
        <v>673</v>
      </c>
      <c r="H39" s="91" t="str">
        <f t="shared" si="3"/>
        <v>PROGRAMSKO FINANCIRANJE JAVNIH VISOKIH UČILIŠTA</v>
      </c>
      <c r="I39" s="91" t="str">
        <f t="shared" si="4"/>
        <v>0942</v>
      </c>
      <c r="J39" s="128">
        <v>9907</v>
      </c>
      <c r="K39" s="128">
        <v>9907</v>
      </c>
      <c r="L39" s="128">
        <v>9907</v>
      </c>
      <c r="M39" s="95"/>
      <c r="O39" s="86" t="str">
        <f t="shared" si="5"/>
        <v>426</v>
      </c>
      <c r="P39" s="86" t="str">
        <f t="shared" si="6"/>
        <v>42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3121</v>
      </c>
      <c r="F40" s="91" t="str">
        <f t="shared" si="2"/>
        <v>Ostali rashodi za zaposlene</v>
      </c>
      <c r="G40" s="129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128">
        <v>39817</v>
      </c>
      <c r="K40" s="128">
        <v>39817</v>
      </c>
      <c r="L40" s="128">
        <v>39817</v>
      </c>
      <c r="M40" s="95"/>
      <c r="O40" s="86" t="str">
        <f t="shared" si="5"/>
        <v>312</v>
      </c>
      <c r="P40" s="86" t="str">
        <f t="shared" si="6"/>
        <v>31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3132</v>
      </c>
      <c r="F41" s="91" t="str">
        <f t="shared" si="2"/>
        <v>Doprinosi za obvezno zdravstveno osiguranje</v>
      </c>
      <c r="G41" s="129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128">
        <v>11016</v>
      </c>
      <c r="K41" s="128">
        <v>11016</v>
      </c>
      <c r="L41" s="128">
        <v>11016</v>
      </c>
      <c r="M41" s="95"/>
      <c r="O41" s="86" t="str">
        <f t="shared" si="5"/>
        <v>313</v>
      </c>
      <c r="P41" s="86" t="str">
        <f t="shared" si="6"/>
        <v>31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3211</v>
      </c>
      <c r="F42" s="91" t="str">
        <f t="shared" si="2"/>
        <v>Službena putovanja</v>
      </c>
      <c r="G42" s="129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128">
        <v>2655</v>
      </c>
      <c r="K42" s="128">
        <v>2655</v>
      </c>
      <c r="L42" s="128">
        <v>2655</v>
      </c>
      <c r="M42" s="95"/>
      <c r="O42" s="86" t="str">
        <f t="shared" si="5"/>
        <v>321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3224</v>
      </c>
      <c r="F43" s="91" t="str">
        <f t="shared" si="2"/>
        <v>Materijal i dijelovi za tekuće i investicijsko održavanje</v>
      </c>
      <c r="G43" s="129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128">
        <v>665</v>
      </c>
      <c r="K43" s="128">
        <v>665</v>
      </c>
      <c r="L43" s="128">
        <v>665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3232</v>
      </c>
      <c r="F44" s="91" t="str">
        <f t="shared" si="2"/>
        <v>Usluge tekućeg i investicijskog održavanja</v>
      </c>
      <c r="G44" s="129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128">
        <v>7300</v>
      </c>
      <c r="K44" s="128">
        <v>7300</v>
      </c>
      <c r="L44" s="128">
        <v>7300</v>
      </c>
      <c r="M44" s="95"/>
      <c r="O44" s="86" t="str">
        <f t="shared" si="5"/>
        <v>323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3235</v>
      </c>
      <c r="F45" s="91" t="str">
        <f t="shared" si="2"/>
        <v>Zakupnine i najamnine</v>
      </c>
      <c r="G45" s="129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128">
        <v>266</v>
      </c>
      <c r="K45" s="128">
        <v>266</v>
      </c>
      <c r="L45" s="128">
        <v>266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3237</v>
      </c>
      <c r="F46" s="91" t="str">
        <f t="shared" si="2"/>
        <v>Intelektualne i osobne usluge</v>
      </c>
      <c r="G46" s="129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128">
        <v>46500</v>
      </c>
      <c r="K46" s="128">
        <v>46500</v>
      </c>
      <c r="L46" s="128">
        <v>46500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3238</v>
      </c>
      <c r="F47" s="91" t="str">
        <f t="shared" si="2"/>
        <v>Računalne usluge</v>
      </c>
      <c r="G47" s="129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128">
        <v>133</v>
      </c>
      <c r="K47" s="128">
        <v>133</v>
      </c>
      <c r="L47" s="128">
        <v>133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3239</v>
      </c>
      <c r="F48" s="91" t="str">
        <f t="shared" si="2"/>
        <v>Ostale usluge</v>
      </c>
      <c r="G48" s="129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128">
        <v>664</v>
      </c>
      <c r="K48" s="128">
        <v>664</v>
      </c>
      <c r="L48" s="128">
        <v>664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3295</v>
      </c>
      <c r="F49" s="91" t="str">
        <f t="shared" si="2"/>
        <v>Pristojbe i naknade</v>
      </c>
      <c r="G49" s="129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128">
        <v>664</v>
      </c>
      <c r="K49" s="128">
        <v>664</v>
      </c>
      <c r="L49" s="128">
        <v>664</v>
      </c>
      <c r="M49" s="95"/>
      <c r="O49" s="86" t="str">
        <f t="shared" si="5"/>
        <v>329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3299</v>
      </c>
      <c r="F50" s="91" t="str">
        <f t="shared" si="2"/>
        <v>Ostali nespomenuti rashodi poslovanja</v>
      </c>
      <c r="G50" s="129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128">
        <v>67</v>
      </c>
      <c r="K50" s="128">
        <v>67</v>
      </c>
      <c r="L50" s="128">
        <v>67</v>
      </c>
      <c r="M50" s="95"/>
      <c r="O50" s="86" t="str">
        <f t="shared" si="5"/>
        <v>329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3431</v>
      </c>
      <c r="F51" s="91" t="str">
        <f t="shared" si="2"/>
        <v>Bankarske usluge i usluge platnog prometa</v>
      </c>
      <c r="G51" s="129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128">
        <v>133</v>
      </c>
      <c r="K51" s="128">
        <v>133</v>
      </c>
      <c r="L51" s="128">
        <v>133</v>
      </c>
      <c r="M51" s="95"/>
      <c r="O51" s="86" t="str">
        <f t="shared" si="5"/>
        <v>343</v>
      </c>
      <c r="P51" s="86" t="str">
        <f t="shared" si="6"/>
        <v>34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3432</v>
      </c>
      <c r="F52" s="91" t="str">
        <f t="shared" si="2"/>
        <v>Negativne tečajne razlike i razlike zbog primjene valutne kl</v>
      </c>
      <c r="G52" s="129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128">
        <v>66</v>
      </c>
      <c r="K52" s="128">
        <v>66</v>
      </c>
      <c r="L52" s="128">
        <v>66</v>
      </c>
      <c r="M52" s="95"/>
      <c r="O52" s="86" t="str">
        <f t="shared" si="5"/>
        <v>343</v>
      </c>
      <c r="P52" s="86" t="str">
        <f t="shared" si="6"/>
        <v>34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4222</v>
      </c>
      <c r="F53" s="91" t="str">
        <f t="shared" si="2"/>
        <v>Komunikacijska oprema</v>
      </c>
      <c r="G53" s="129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128">
        <v>266</v>
      </c>
      <c r="K53" s="128">
        <v>266</v>
      </c>
      <c r="L53" s="128">
        <v>266</v>
      </c>
      <c r="M53" s="95"/>
      <c r="O53" s="86" t="str">
        <f t="shared" si="5"/>
        <v>422</v>
      </c>
      <c r="P53" s="86" t="str">
        <f t="shared" si="6"/>
        <v>42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3293</v>
      </c>
      <c r="F54" s="91" t="str">
        <f t="shared" si="2"/>
        <v>Reprezentacija</v>
      </c>
      <c r="G54" s="129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128">
        <v>133</v>
      </c>
      <c r="K54" s="128">
        <v>133</v>
      </c>
      <c r="L54" s="128">
        <v>133</v>
      </c>
      <c r="M54" s="95"/>
      <c r="O54" s="86" t="str">
        <f t="shared" si="5"/>
        <v>329</v>
      </c>
      <c r="P54" s="86" t="str">
        <f t="shared" si="6"/>
        <v>32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71</v>
      </c>
      <c r="D55" s="91" t="str">
        <f t="shared" si="1"/>
        <v>Prihodi od nefin. imovine i nadoknade štete s osnova osig.</v>
      </c>
      <c r="E55" s="96">
        <v>4241</v>
      </c>
      <c r="F55" s="91" t="str">
        <f t="shared" si="2"/>
        <v>Knjige</v>
      </c>
      <c r="G55" s="129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128">
        <v>265</v>
      </c>
      <c r="K55" s="128">
        <v>265</v>
      </c>
      <c r="L55" s="128">
        <v>265</v>
      </c>
      <c r="M55" s="95"/>
      <c r="O55" s="86" t="str">
        <f t="shared" si="5"/>
        <v>424</v>
      </c>
      <c r="P55" s="86" t="str">
        <f t="shared" si="6"/>
        <v>42</v>
      </c>
      <c r="Q55" s="86" t="str">
        <f t="shared" si="7"/>
        <v>71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3111</v>
      </c>
      <c r="F56" s="91" t="str">
        <f t="shared" si="2"/>
        <v>Plaće za redovan rad</v>
      </c>
      <c r="G56" s="129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128">
        <v>66360</v>
      </c>
      <c r="K56" s="128">
        <v>66360</v>
      </c>
      <c r="L56" s="128">
        <v>66360</v>
      </c>
      <c r="M56" s="95"/>
      <c r="O56" s="86" t="str">
        <f t="shared" si="5"/>
        <v>311</v>
      </c>
      <c r="P56" s="86" t="str">
        <f t="shared" si="6"/>
        <v>31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3111</v>
      </c>
      <c r="F57" s="91" t="str">
        <f t="shared" si="2"/>
        <v>Plaće za redovan rad</v>
      </c>
      <c r="G57" s="129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128">
        <v>212500</v>
      </c>
      <c r="K57" s="128">
        <v>212500</v>
      </c>
      <c r="L57" s="128">
        <v>212500</v>
      </c>
      <c r="M57" s="95"/>
      <c r="O57" s="86" t="str">
        <f t="shared" si="5"/>
        <v>311</v>
      </c>
      <c r="P57" s="86" t="str">
        <f t="shared" si="6"/>
        <v>31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3121</v>
      </c>
      <c r="F58" s="91" t="str">
        <f t="shared" si="2"/>
        <v>Ostali rashodi za zaposlene</v>
      </c>
      <c r="G58" s="129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128">
        <v>30600</v>
      </c>
      <c r="K58" s="128">
        <v>30600</v>
      </c>
      <c r="L58" s="128">
        <v>30600</v>
      </c>
      <c r="M58" s="95"/>
      <c r="O58" s="86" t="str">
        <f t="shared" si="5"/>
        <v>312</v>
      </c>
      <c r="P58" s="86" t="str">
        <f t="shared" si="6"/>
        <v>31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3132</v>
      </c>
      <c r="F59" s="91" t="str">
        <f t="shared" si="2"/>
        <v>Doprinosi za obvezno zdravstveno osiguranje</v>
      </c>
      <c r="G59" s="129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128">
        <v>35040</v>
      </c>
      <c r="K59" s="128">
        <v>35040</v>
      </c>
      <c r="L59" s="128">
        <v>35040</v>
      </c>
      <c r="M59" s="95"/>
      <c r="O59" s="86" t="str">
        <f t="shared" si="5"/>
        <v>313</v>
      </c>
      <c r="P59" s="86" t="str">
        <f t="shared" si="6"/>
        <v>31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3211</v>
      </c>
      <c r="F60" s="91" t="str">
        <f t="shared" si="2"/>
        <v>Službena putovanja</v>
      </c>
      <c r="G60" s="129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128">
        <v>7300</v>
      </c>
      <c r="K60" s="128">
        <v>7300</v>
      </c>
      <c r="L60" s="128">
        <v>7300</v>
      </c>
      <c r="M60" s="95"/>
      <c r="O60" s="86" t="str">
        <f t="shared" si="5"/>
        <v>321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3212</v>
      </c>
      <c r="F61" s="91" t="str">
        <f t="shared" si="2"/>
        <v>Naknade za prijevoz, za rad na terenu i odvojeni život</v>
      </c>
      <c r="G61" s="129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128">
        <v>3318</v>
      </c>
      <c r="K61" s="128">
        <v>3318</v>
      </c>
      <c r="L61" s="128">
        <v>3318</v>
      </c>
      <c r="M61" s="95"/>
      <c r="O61" s="86" t="str">
        <f t="shared" si="5"/>
        <v>321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3213</v>
      </c>
      <c r="F62" s="91" t="str">
        <f t="shared" si="2"/>
        <v>Stručno usavršavanje zaposlenika</v>
      </c>
      <c r="G62" s="129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v>1990</v>
      </c>
      <c r="K62" s="128">
        <v>1990</v>
      </c>
      <c r="L62" s="128">
        <v>1990</v>
      </c>
      <c r="M62" s="95"/>
      <c r="O62" s="86" t="str">
        <f t="shared" si="5"/>
        <v>321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3221</v>
      </c>
      <c r="F63" s="91" t="str">
        <f t="shared" si="2"/>
        <v>Uredski materijal i ostali materijalni rashodi</v>
      </c>
      <c r="G63" s="129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v>13300</v>
      </c>
      <c r="K63" s="128">
        <v>13300</v>
      </c>
      <c r="L63" s="128">
        <v>13300</v>
      </c>
      <c r="M63" s="95"/>
      <c r="O63" s="86" t="str">
        <f t="shared" si="5"/>
        <v>322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3222</v>
      </c>
      <c r="F64" s="91" t="str">
        <f t="shared" si="2"/>
        <v>Materijal i sirovine</v>
      </c>
      <c r="G64" s="129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128">
        <v>270</v>
      </c>
      <c r="K64" s="128">
        <v>270</v>
      </c>
      <c r="L64" s="128">
        <v>270</v>
      </c>
      <c r="M64" s="95"/>
      <c r="O64" s="86" t="str">
        <f t="shared" si="5"/>
        <v>322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3223</v>
      </c>
      <c r="F65" s="91" t="str">
        <f t="shared" si="2"/>
        <v>Energija</v>
      </c>
      <c r="G65" s="129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128">
        <v>665</v>
      </c>
      <c r="K65" s="128">
        <v>665</v>
      </c>
      <c r="L65" s="128">
        <v>665</v>
      </c>
      <c r="M65" s="95"/>
      <c r="O65" s="86" t="str">
        <f t="shared" si="5"/>
        <v>322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3224</v>
      </c>
      <c r="F66" s="91" t="str">
        <f t="shared" si="2"/>
        <v>Materijal i dijelovi za tekuće i investicijsko održavanje</v>
      </c>
      <c r="G66" s="129" t="s">
        <v>177</v>
      </c>
      <c r="H66" s="91" t="str">
        <f t="shared" si="3"/>
        <v>REDOVNA DJELATNOST SVEUČILIŠTA U OSIJEKU (IZ EVIDENCIJSKIH PRIHODA)</v>
      </c>
      <c r="I66" s="91" t="str">
        <f t="shared" si="4"/>
        <v>0942</v>
      </c>
      <c r="J66" s="128">
        <v>6640</v>
      </c>
      <c r="K66" s="128">
        <v>6640</v>
      </c>
      <c r="L66" s="128">
        <v>6640</v>
      </c>
      <c r="M66" s="95"/>
      <c r="O66" s="86" t="str">
        <f t="shared" si="5"/>
        <v>322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3225</v>
      </c>
      <c r="F67" s="91" t="str">
        <f t="shared" si="2"/>
        <v>Sitni inventar i auto gume</v>
      </c>
      <c r="G67" s="129" t="s">
        <v>177</v>
      </c>
      <c r="H67" s="91" t="str">
        <f t="shared" si="3"/>
        <v>REDOVNA DJELATNOST SVEUČILIŠTA U OSIJEKU (IZ EVIDENCIJSKIH PRIHODA)</v>
      </c>
      <c r="I67" s="91" t="str">
        <f t="shared" si="4"/>
        <v>0942</v>
      </c>
      <c r="J67" s="128">
        <v>3320</v>
      </c>
      <c r="K67" s="128">
        <v>3320</v>
      </c>
      <c r="L67" s="128">
        <v>3320</v>
      </c>
      <c r="M67" s="95"/>
      <c r="O67" s="86" t="str">
        <f t="shared" si="5"/>
        <v>322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3231</v>
      </c>
      <c r="F68" s="91" t="str">
        <f t="shared" ref="F68:F131" si="14">IFERROR(VLOOKUP(E68,$V$5:$X$129,2,FALSE),"")</f>
        <v>Usluge telefona, pošte i prijevoza</v>
      </c>
      <c r="G68" s="129" t="s">
        <v>177</v>
      </c>
      <c r="H68" s="91" t="str">
        <f t="shared" ref="H68:H131" si="15">IFERROR(VLOOKUP(G68,$AB$6:$AC$327,2,FALSE),"")</f>
        <v>REDOVNA DJELATNOST SVEUČILIŠTA U OSIJEKU (IZ EVIDENCIJSKIH PRIHODA)</v>
      </c>
      <c r="I68" s="91" t="str">
        <f t="shared" ref="I68:I131" si="16">IFERROR(VLOOKUP(G68,$AB$6:$AF$327,3,FALSE),"")</f>
        <v>0942</v>
      </c>
      <c r="J68" s="128">
        <v>3320</v>
      </c>
      <c r="K68" s="128">
        <v>3320</v>
      </c>
      <c r="L68" s="128">
        <v>3320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3232</v>
      </c>
      <c r="F69" s="91" t="str">
        <f t="shared" si="14"/>
        <v>Usluge tekućeg i investicijskog održavanja</v>
      </c>
      <c r="G69" s="129" t="s">
        <v>177</v>
      </c>
      <c r="H69" s="91" t="str">
        <f t="shared" si="15"/>
        <v>REDOVNA DJELATNOST SVEUČILIŠTA U OSIJEKU (IZ EVIDENCIJSKIH PRIHODA)</v>
      </c>
      <c r="I69" s="91" t="str">
        <f t="shared" si="16"/>
        <v>0942</v>
      </c>
      <c r="J69" s="128">
        <v>26550</v>
      </c>
      <c r="K69" s="128">
        <v>26550</v>
      </c>
      <c r="L69" s="128">
        <v>26550</v>
      </c>
      <c r="M69" s="95"/>
      <c r="O69" s="86" t="str">
        <f t="shared" si="17"/>
        <v>323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3233</v>
      </c>
      <c r="F70" s="91" t="str">
        <f t="shared" si="14"/>
        <v>Usluge promidžbe i informiranja</v>
      </c>
      <c r="G70" s="129" t="s">
        <v>177</v>
      </c>
      <c r="H70" s="91" t="str">
        <f t="shared" si="15"/>
        <v>REDOVNA DJELATNOST SVEUČILIŠTA U OSIJEKU (IZ EVIDENCIJSKIH PRIHODA)</v>
      </c>
      <c r="I70" s="91" t="str">
        <f t="shared" si="16"/>
        <v>0942</v>
      </c>
      <c r="J70" s="128">
        <v>20000</v>
      </c>
      <c r="K70" s="128">
        <v>20000</v>
      </c>
      <c r="L70" s="128">
        <v>20000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3234</v>
      </c>
      <c r="F71" s="91" t="str">
        <f t="shared" si="14"/>
        <v>Komunalne usluge</v>
      </c>
      <c r="G71" s="129" t="s">
        <v>177</v>
      </c>
      <c r="H71" s="91" t="str">
        <f t="shared" si="15"/>
        <v>REDOVNA DJELATNOST SVEUČILIŠTA U OSIJEKU (IZ EVIDENCIJSKIH PRIHODA)</v>
      </c>
      <c r="I71" s="91" t="str">
        <f t="shared" si="16"/>
        <v>0942</v>
      </c>
      <c r="J71" s="128">
        <v>3500</v>
      </c>
      <c r="K71" s="128">
        <v>3500</v>
      </c>
      <c r="L71" s="128">
        <v>3500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3235</v>
      </c>
      <c r="F72" s="91" t="str">
        <f t="shared" si="14"/>
        <v>Zakupnine i najamnine</v>
      </c>
      <c r="G72" s="129" t="s">
        <v>177</v>
      </c>
      <c r="H72" s="91" t="str">
        <f t="shared" si="15"/>
        <v>REDOVNA DJELATNOST SVEUČILIŠTA U OSIJEKU (IZ EVIDENCIJSKIH PRIHODA)</v>
      </c>
      <c r="I72" s="91" t="str">
        <f t="shared" si="16"/>
        <v>0942</v>
      </c>
      <c r="J72" s="128">
        <v>22000</v>
      </c>
      <c r="K72" s="128">
        <v>22000</v>
      </c>
      <c r="L72" s="128">
        <v>22000</v>
      </c>
      <c r="M72" s="95"/>
      <c r="O72" s="86" t="str">
        <f t="shared" si="17"/>
        <v>323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3236</v>
      </c>
      <c r="F73" s="91" t="str">
        <f t="shared" si="14"/>
        <v>Zdravstvene i veterinarske usluge</v>
      </c>
      <c r="G73" s="129" t="s">
        <v>177</v>
      </c>
      <c r="H73" s="91" t="str">
        <f t="shared" si="15"/>
        <v>REDOVNA DJELATNOST SVEUČILIŠTA U OSIJEKU (IZ EVIDENCIJSKIH PRIHODA)</v>
      </c>
      <c r="I73" s="91" t="str">
        <f t="shared" si="16"/>
        <v>0942</v>
      </c>
      <c r="J73" s="128">
        <v>1350</v>
      </c>
      <c r="K73" s="128">
        <v>1350</v>
      </c>
      <c r="L73" s="128">
        <v>1350</v>
      </c>
      <c r="M73" s="95"/>
      <c r="O73" s="86" t="str">
        <f t="shared" si="17"/>
        <v>323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3237</v>
      </c>
      <c r="F74" s="91" t="str">
        <f t="shared" si="14"/>
        <v>Intelektualne i osobne usluge</v>
      </c>
      <c r="G74" s="129" t="s">
        <v>177</v>
      </c>
      <c r="H74" s="91" t="str">
        <f t="shared" si="15"/>
        <v>REDOVNA DJELATNOST SVEUČILIŠTA U OSIJEKU (IZ EVIDENCIJSKIH PRIHODA)</v>
      </c>
      <c r="I74" s="91" t="str">
        <f t="shared" si="16"/>
        <v>0942</v>
      </c>
      <c r="J74" s="128">
        <v>45000</v>
      </c>
      <c r="K74" s="128">
        <v>45000</v>
      </c>
      <c r="L74" s="128">
        <v>45000</v>
      </c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3238</v>
      </c>
      <c r="F75" s="91" t="str">
        <f t="shared" si="14"/>
        <v>Računalne usluge</v>
      </c>
      <c r="G75" s="129" t="s">
        <v>177</v>
      </c>
      <c r="H75" s="91" t="str">
        <f t="shared" si="15"/>
        <v>REDOVNA DJELATNOST SVEUČILIŠTA U OSIJEKU (IZ EVIDENCIJSKIH PRIHODA)</v>
      </c>
      <c r="I75" s="91" t="str">
        <f t="shared" si="16"/>
        <v>0942</v>
      </c>
      <c r="J75" s="128">
        <v>665</v>
      </c>
      <c r="K75" s="128">
        <v>665</v>
      </c>
      <c r="L75" s="128">
        <v>665</v>
      </c>
      <c r="M75" s="95"/>
      <c r="O75" s="86" t="str">
        <f t="shared" si="17"/>
        <v>323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3239</v>
      </c>
      <c r="F76" s="91" t="str">
        <f t="shared" si="14"/>
        <v>Ostale usluge</v>
      </c>
      <c r="G76" s="129" t="s">
        <v>177</v>
      </c>
      <c r="H76" s="91" t="str">
        <f t="shared" si="15"/>
        <v>REDOVNA DJELATNOST SVEUČILIŠTA U OSIJEKU (IZ EVIDENCIJSKIH PRIHODA)</v>
      </c>
      <c r="I76" s="91" t="str">
        <f t="shared" si="16"/>
        <v>0942</v>
      </c>
      <c r="J76" s="128">
        <v>6650</v>
      </c>
      <c r="K76" s="128">
        <v>6650</v>
      </c>
      <c r="L76" s="128">
        <v>6650</v>
      </c>
      <c r="M76" s="95"/>
      <c r="O76" s="86" t="str">
        <f t="shared" si="17"/>
        <v>323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3241</v>
      </c>
      <c r="F77" s="91" t="str">
        <f t="shared" si="14"/>
        <v>Naknade troškova osobama izvan radnog odnosa</v>
      </c>
      <c r="G77" s="129" t="s">
        <v>177</v>
      </c>
      <c r="H77" s="91" t="str">
        <f t="shared" si="15"/>
        <v>REDOVNA DJELATNOST SVEUČILIŠTA U OSIJEKU (IZ EVIDENCIJSKIH PRIHODA)</v>
      </c>
      <c r="I77" s="91" t="str">
        <f t="shared" si="16"/>
        <v>0942</v>
      </c>
      <c r="J77" s="128">
        <v>4000</v>
      </c>
      <c r="K77" s="128">
        <v>4000</v>
      </c>
      <c r="L77" s="128">
        <v>4000</v>
      </c>
      <c r="M77" s="95"/>
      <c r="O77" s="86" t="str">
        <f t="shared" si="17"/>
        <v>324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3292</v>
      </c>
      <c r="F78" s="91" t="str">
        <f t="shared" si="14"/>
        <v>Premije osiguranja</v>
      </c>
      <c r="G78" s="129" t="s">
        <v>177</v>
      </c>
      <c r="H78" s="91" t="str">
        <f t="shared" si="15"/>
        <v>REDOVNA DJELATNOST SVEUČILIŠTA U OSIJEKU (IZ EVIDENCIJSKIH PRIHODA)</v>
      </c>
      <c r="I78" s="91" t="str">
        <f t="shared" si="16"/>
        <v>0942</v>
      </c>
      <c r="J78" s="128">
        <v>3400</v>
      </c>
      <c r="K78" s="128">
        <v>3400</v>
      </c>
      <c r="L78" s="128">
        <v>3400</v>
      </c>
      <c r="M78" s="95"/>
      <c r="O78" s="86" t="str">
        <f t="shared" si="17"/>
        <v>329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3293</v>
      </c>
      <c r="F79" s="91" t="str">
        <f t="shared" si="14"/>
        <v>Reprezentacija</v>
      </c>
      <c r="G79" s="129" t="s">
        <v>177</v>
      </c>
      <c r="H79" s="91" t="str">
        <f t="shared" si="15"/>
        <v>REDOVNA DJELATNOST SVEUČILIŠTA U OSIJEKU (IZ EVIDENCIJSKIH PRIHODA)</v>
      </c>
      <c r="I79" s="91" t="str">
        <f t="shared" si="16"/>
        <v>0942</v>
      </c>
      <c r="J79" s="128">
        <v>13500</v>
      </c>
      <c r="K79" s="128">
        <v>13500</v>
      </c>
      <c r="L79" s="128">
        <v>13500</v>
      </c>
      <c r="M79" s="95"/>
      <c r="O79" s="86" t="str">
        <f t="shared" si="17"/>
        <v>329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3294</v>
      </c>
      <c r="F80" s="91" t="str">
        <f t="shared" si="14"/>
        <v>Članarine i norme</v>
      </c>
      <c r="G80" s="129" t="s">
        <v>177</v>
      </c>
      <c r="H80" s="91" t="str">
        <f t="shared" si="15"/>
        <v>REDOVNA DJELATNOST SVEUČILIŠTA U OSIJEKU (IZ EVIDENCIJSKIH PRIHODA)</v>
      </c>
      <c r="I80" s="91" t="str">
        <f t="shared" si="16"/>
        <v>0942</v>
      </c>
      <c r="J80" s="128">
        <v>6700</v>
      </c>
      <c r="K80" s="128">
        <v>6700</v>
      </c>
      <c r="L80" s="128">
        <v>6700</v>
      </c>
      <c r="M80" s="95"/>
      <c r="O80" s="86" t="str">
        <f t="shared" si="17"/>
        <v>329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3295</v>
      </c>
      <c r="F81" s="91" t="str">
        <f t="shared" si="14"/>
        <v>Pristojbe i naknade</v>
      </c>
      <c r="G81" s="129" t="s">
        <v>177</v>
      </c>
      <c r="H81" s="91" t="str">
        <f t="shared" si="15"/>
        <v>REDOVNA DJELATNOST SVEUČILIŠTA U OSIJEKU (IZ EVIDENCIJSKIH PRIHODA)</v>
      </c>
      <c r="I81" s="91" t="str">
        <f t="shared" si="16"/>
        <v>0942</v>
      </c>
      <c r="J81" s="128">
        <v>1350</v>
      </c>
      <c r="K81" s="128">
        <v>1350</v>
      </c>
      <c r="L81" s="128">
        <v>1350</v>
      </c>
      <c r="M81" s="95"/>
      <c r="O81" s="86" t="str">
        <f t="shared" si="17"/>
        <v>329</v>
      </c>
      <c r="P81" s="86" t="str">
        <f t="shared" si="18"/>
        <v>32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3299</v>
      </c>
      <c r="F82" s="91" t="str">
        <f t="shared" si="14"/>
        <v>Ostali nespomenuti rashodi poslovanja</v>
      </c>
      <c r="G82" s="129" t="s">
        <v>177</v>
      </c>
      <c r="H82" s="91" t="str">
        <f t="shared" si="15"/>
        <v>REDOVNA DJELATNOST SVEUČILIŠTA U OSIJEKU (IZ EVIDENCIJSKIH PRIHODA)</v>
      </c>
      <c r="I82" s="91" t="str">
        <f t="shared" si="16"/>
        <v>0942</v>
      </c>
      <c r="J82" s="128">
        <v>1350</v>
      </c>
      <c r="K82" s="128">
        <v>1350</v>
      </c>
      <c r="L82" s="128">
        <v>1350</v>
      </c>
      <c r="M82" s="95"/>
      <c r="O82" s="86" t="str">
        <f t="shared" si="17"/>
        <v>329</v>
      </c>
      <c r="P82" s="86" t="str">
        <f t="shared" si="18"/>
        <v>32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3431</v>
      </c>
      <c r="F83" s="91" t="str">
        <f t="shared" si="14"/>
        <v>Bankarske usluge i usluge platnog prometa</v>
      </c>
      <c r="G83" s="129" t="s">
        <v>177</v>
      </c>
      <c r="H83" s="91" t="str">
        <f t="shared" si="15"/>
        <v>REDOVNA DJELATNOST SVEUČILIŠTA U OSIJEKU (IZ EVIDENCIJSKIH PRIHODA)</v>
      </c>
      <c r="I83" s="91" t="str">
        <f t="shared" si="16"/>
        <v>0942</v>
      </c>
      <c r="J83" s="128">
        <v>2660</v>
      </c>
      <c r="K83" s="128">
        <v>2660</v>
      </c>
      <c r="L83" s="128">
        <v>2660</v>
      </c>
      <c r="M83" s="95"/>
      <c r="O83" s="86" t="str">
        <f t="shared" si="17"/>
        <v>343</v>
      </c>
      <c r="P83" s="86" t="str">
        <f t="shared" si="18"/>
        <v>34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3432</v>
      </c>
      <c r="F84" s="91" t="str">
        <f t="shared" si="14"/>
        <v>Negativne tečajne razlike i razlike zbog primjene valutne kl</v>
      </c>
      <c r="G84" s="129" t="s">
        <v>177</v>
      </c>
      <c r="H84" s="91" t="str">
        <f t="shared" si="15"/>
        <v>REDOVNA DJELATNOST SVEUČILIŠTA U OSIJEKU (IZ EVIDENCIJSKIH PRIHODA)</v>
      </c>
      <c r="I84" s="91" t="str">
        <f t="shared" si="16"/>
        <v>0942</v>
      </c>
      <c r="J84" s="128">
        <v>470</v>
      </c>
      <c r="K84" s="128">
        <v>470</v>
      </c>
      <c r="L84" s="128">
        <v>470</v>
      </c>
      <c r="M84" s="95"/>
      <c r="O84" s="86" t="str">
        <f t="shared" si="17"/>
        <v>343</v>
      </c>
      <c r="P84" s="86" t="str">
        <f t="shared" si="18"/>
        <v>34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3721</v>
      </c>
      <c r="F85" s="91" t="str">
        <f t="shared" si="14"/>
        <v>Naknade građanima i kućanstvima u novcu</v>
      </c>
      <c r="G85" s="129" t="s">
        <v>177</v>
      </c>
      <c r="H85" s="91" t="str">
        <f t="shared" si="15"/>
        <v>REDOVNA DJELATNOST SVEUČILIŠTA U OSIJEKU (IZ EVIDENCIJSKIH PRIHODA)</v>
      </c>
      <c r="I85" s="91" t="str">
        <f t="shared" si="16"/>
        <v>0942</v>
      </c>
      <c r="J85" s="128">
        <v>3400</v>
      </c>
      <c r="K85" s="128">
        <v>3400</v>
      </c>
      <c r="L85" s="128">
        <v>3400</v>
      </c>
      <c r="M85" s="95"/>
      <c r="O85" s="86" t="str">
        <f t="shared" si="17"/>
        <v>372</v>
      </c>
      <c r="P85" s="86" t="str">
        <f t="shared" si="18"/>
        <v>37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4221</v>
      </c>
      <c r="F86" s="91" t="str">
        <f t="shared" si="14"/>
        <v>Uredska oprema i namještaj</v>
      </c>
      <c r="G86" s="129" t="s">
        <v>177</v>
      </c>
      <c r="H86" s="91" t="str">
        <f t="shared" si="15"/>
        <v>REDOVNA DJELATNOST SVEUČILIŠTA U OSIJEKU (IZ EVIDENCIJSKIH PRIHODA)</v>
      </c>
      <c r="I86" s="91" t="str">
        <f t="shared" si="16"/>
        <v>0942</v>
      </c>
      <c r="J86" s="128">
        <v>8000</v>
      </c>
      <c r="K86" s="128">
        <v>8000</v>
      </c>
      <c r="L86" s="128">
        <v>8000</v>
      </c>
      <c r="M86" s="95"/>
      <c r="O86" s="86" t="str">
        <f t="shared" si="17"/>
        <v>422</v>
      </c>
      <c r="P86" s="86" t="str">
        <f t="shared" si="18"/>
        <v>42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4224</v>
      </c>
      <c r="F87" s="91" t="str">
        <f t="shared" si="14"/>
        <v>Medicinska i laboratorijska oprema</v>
      </c>
      <c r="G87" s="129" t="s">
        <v>177</v>
      </c>
      <c r="H87" s="91" t="str">
        <f t="shared" si="15"/>
        <v>REDOVNA DJELATNOST SVEUČILIŠTA U OSIJEKU (IZ EVIDENCIJSKIH PRIHODA)</v>
      </c>
      <c r="I87" s="91" t="str">
        <f t="shared" si="16"/>
        <v>0942</v>
      </c>
      <c r="J87" s="128">
        <v>107000</v>
      </c>
      <c r="K87" s="128">
        <v>107000</v>
      </c>
      <c r="L87" s="128">
        <v>107000</v>
      </c>
      <c r="M87" s="95"/>
      <c r="O87" s="86" t="str">
        <f t="shared" si="17"/>
        <v>422</v>
      </c>
      <c r="P87" s="86" t="str">
        <f t="shared" si="18"/>
        <v>42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4212</v>
      </c>
      <c r="F88" s="91" t="str">
        <f t="shared" si="14"/>
        <v>Poslovni objekti</v>
      </c>
      <c r="G88" s="129" t="s">
        <v>177</v>
      </c>
      <c r="H88" s="91" t="str">
        <f t="shared" si="15"/>
        <v>REDOVNA DJELATNOST SVEUČILIŠTA U OSIJEKU (IZ EVIDENCIJSKIH PRIHODA)</v>
      </c>
      <c r="I88" s="91" t="str">
        <f t="shared" si="16"/>
        <v>0942</v>
      </c>
      <c r="J88" s="128">
        <v>270000</v>
      </c>
      <c r="K88" s="128"/>
      <c r="L88" s="128"/>
      <c r="M88" s="95"/>
      <c r="O88" s="86" t="str">
        <f t="shared" si="17"/>
        <v>421</v>
      </c>
      <c r="P88" s="86" t="str">
        <f t="shared" si="18"/>
        <v>42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61</v>
      </c>
      <c r="D89" s="91" t="str">
        <f t="shared" si="13"/>
        <v>Donacije</v>
      </c>
      <c r="E89" s="96">
        <v>3111</v>
      </c>
      <c r="F89" s="91" t="str">
        <f t="shared" si="14"/>
        <v>Plaće za redovan rad</v>
      </c>
      <c r="G89" s="129" t="s">
        <v>177</v>
      </c>
      <c r="H89" s="91" t="str">
        <f t="shared" si="15"/>
        <v>REDOVNA DJELATNOST SVEUČILIŠTA U OSIJEKU (IZ EVIDENCIJSKIH PRIHODA)</v>
      </c>
      <c r="I89" s="91" t="str">
        <f t="shared" si="16"/>
        <v>0942</v>
      </c>
      <c r="J89" s="128">
        <v>91124</v>
      </c>
      <c r="K89" s="128"/>
      <c r="L89" s="128"/>
      <c r="M89" s="95"/>
      <c r="O89" s="86" t="str">
        <f t="shared" si="17"/>
        <v>311</v>
      </c>
      <c r="P89" s="86" t="str">
        <f t="shared" si="18"/>
        <v>31</v>
      </c>
      <c r="Q89" s="86" t="str">
        <f t="shared" si="19"/>
        <v>61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61</v>
      </c>
      <c r="D90" s="91" t="str">
        <f t="shared" si="13"/>
        <v>Donacije</v>
      </c>
      <c r="E90" s="96">
        <v>3132</v>
      </c>
      <c r="F90" s="91" t="str">
        <f t="shared" si="14"/>
        <v>Doprinosi za obvezno zdravstveno osiguranje</v>
      </c>
      <c r="G90" s="129" t="s">
        <v>177</v>
      </c>
      <c r="H90" s="91" t="str">
        <f t="shared" si="15"/>
        <v>REDOVNA DJELATNOST SVEUČILIŠTA U OSIJEKU (IZ EVIDENCIJSKIH PRIHODA)</v>
      </c>
      <c r="I90" s="91" t="str">
        <f t="shared" si="16"/>
        <v>0942</v>
      </c>
      <c r="J90" s="128">
        <v>15036</v>
      </c>
      <c r="K90" s="128"/>
      <c r="L90" s="128"/>
      <c r="M90" s="95"/>
      <c r="O90" s="86" t="str">
        <f t="shared" si="17"/>
        <v>313</v>
      </c>
      <c r="P90" s="86" t="str">
        <f t="shared" si="18"/>
        <v>31</v>
      </c>
      <c r="Q90" s="86" t="str">
        <f t="shared" si="19"/>
        <v>61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61</v>
      </c>
      <c r="D91" s="91" t="str">
        <f t="shared" si="13"/>
        <v>Donacije</v>
      </c>
      <c r="E91" s="96">
        <v>3213</v>
      </c>
      <c r="F91" s="91" t="str">
        <f t="shared" si="14"/>
        <v>Stručno usavršavanje zaposlenika</v>
      </c>
      <c r="G91" s="129" t="s">
        <v>177</v>
      </c>
      <c r="H91" s="91" t="str">
        <f t="shared" si="15"/>
        <v>REDOVNA DJELATNOST SVEUČILIŠTA U OSIJEKU (IZ EVIDENCIJSKIH PRIHODA)</v>
      </c>
      <c r="I91" s="91" t="str">
        <f t="shared" si="16"/>
        <v>0942</v>
      </c>
      <c r="J91" s="128">
        <v>11850</v>
      </c>
      <c r="K91" s="128"/>
      <c r="L91" s="128"/>
      <c r="M91" s="95"/>
      <c r="O91" s="86" t="str">
        <f t="shared" si="17"/>
        <v>321</v>
      </c>
      <c r="P91" s="86" t="str">
        <f t="shared" si="18"/>
        <v>32</v>
      </c>
      <c r="Q91" s="86" t="str">
        <f t="shared" si="19"/>
        <v>61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61</v>
      </c>
      <c r="D92" s="91" t="str">
        <f t="shared" si="13"/>
        <v>Donacije</v>
      </c>
      <c r="E92" s="96">
        <v>3211</v>
      </c>
      <c r="F92" s="91" t="str">
        <f t="shared" si="14"/>
        <v>Službena putovanja</v>
      </c>
      <c r="G92" s="129" t="s">
        <v>177</v>
      </c>
      <c r="H92" s="91" t="str">
        <f t="shared" si="15"/>
        <v>REDOVNA DJELATNOST SVEUČILIŠTA U OSIJEKU (IZ EVIDENCIJSKIH PRIHODA)</v>
      </c>
      <c r="I92" s="91" t="str">
        <f t="shared" si="16"/>
        <v>0942</v>
      </c>
      <c r="J92" s="128">
        <v>28800</v>
      </c>
      <c r="K92" s="128"/>
      <c r="L92" s="128"/>
      <c r="M92" s="95"/>
      <c r="O92" s="86" t="str">
        <f t="shared" si="17"/>
        <v>321</v>
      </c>
      <c r="P92" s="86" t="str">
        <f t="shared" si="18"/>
        <v>32</v>
      </c>
      <c r="Q92" s="86" t="str">
        <f t="shared" si="19"/>
        <v>61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61</v>
      </c>
      <c r="D93" s="91" t="str">
        <f t="shared" si="13"/>
        <v>Donacije</v>
      </c>
      <c r="E93" s="96">
        <v>4224</v>
      </c>
      <c r="F93" s="91" t="str">
        <f t="shared" si="14"/>
        <v>Medicinska i laboratorijska oprema</v>
      </c>
      <c r="G93" s="129" t="s">
        <v>177</v>
      </c>
      <c r="H93" s="91" t="str">
        <f t="shared" si="15"/>
        <v>REDOVNA DJELATNOST SVEUČILIŠTA U OSIJEKU (IZ EVIDENCIJSKIH PRIHODA)</v>
      </c>
      <c r="I93" s="91" t="str">
        <f t="shared" si="16"/>
        <v>0942</v>
      </c>
      <c r="J93" s="128">
        <v>3982</v>
      </c>
      <c r="K93" s="128"/>
      <c r="L93" s="128"/>
      <c r="M93" s="95"/>
      <c r="O93" s="86" t="str">
        <f t="shared" si="17"/>
        <v>422</v>
      </c>
      <c r="P93" s="86" t="str">
        <f t="shared" si="18"/>
        <v>42</v>
      </c>
      <c r="Q93" s="86" t="str">
        <f t="shared" si="19"/>
        <v>61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61</v>
      </c>
      <c r="D94" s="91" t="str">
        <f t="shared" si="13"/>
        <v>Donacije</v>
      </c>
      <c r="E94" s="96">
        <v>3238</v>
      </c>
      <c r="F94" s="91" t="str">
        <f t="shared" si="14"/>
        <v>Računalne usluge</v>
      </c>
      <c r="G94" s="129" t="s">
        <v>177</v>
      </c>
      <c r="H94" s="91" t="str">
        <f t="shared" si="15"/>
        <v>REDOVNA DJELATNOST SVEUČILIŠTA U OSIJEKU (IZ EVIDENCIJSKIH PRIHODA)</v>
      </c>
      <c r="I94" s="91" t="str">
        <f t="shared" si="16"/>
        <v>0942</v>
      </c>
      <c r="J94" s="128">
        <v>200</v>
      </c>
      <c r="K94" s="128"/>
      <c r="L94" s="128"/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61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61</v>
      </c>
      <c r="D95" s="91" t="str">
        <f t="shared" si="13"/>
        <v>Donacije</v>
      </c>
      <c r="E95" s="96">
        <v>3239</v>
      </c>
      <c r="F95" s="91" t="str">
        <f t="shared" si="14"/>
        <v>Ostale usluge</v>
      </c>
      <c r="G95" s="129" t="s">
        <v>177</v>
      </c>
      <c r="H95" s="91" t="str">
        <f t="shared" si="15"/>
        <v>REDOVNA DJELATNOST SVEUČILIŠTA U OSIJEKU (IZ EVIDENCIJSKIH PRIHODA)</v>
      </c>
      <c r="I95" s="91" t="str">
        <f t="shared" si="16"/>
        <v>0942</v>
      </c>
      <c r="J95" s="128">
        <v>35000</v>
      </c>
      <c r="K95" s="128"/>
      <c r="L95" s="128"/>
      <c r="M95" s="95"/>
      <c r="O95" s="86" t="str">
        <f t="shared" si="17"/>
        <v>323</v>
      </c>
      <c r="P95" s="86" t="str">
        <f t="shared" si="18"/>
        <v>32</v>
      </c>
      <c r="Q95" s="86" t="str">
        <f t="shared" si="19"/>
        <v>61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61</v>
      </c>
      <c r="D96" s="91" t="str">
        <f t="shared" si="13"/>
        <v>Donacije</v>
      </c>
      <c r="E96" s="96">
        <v>3221</v>
      </c>
      <c r="F96" s="91" t="str">
        <f t="shared" si="14"/>
        <v>Uredski materijal i ostali materijalni rashodi</v>
      </c>
      <c r="G96" s="129" t="s">
        <v>177</v>
      </c>
      <c r="H96" s="91" t="str">
        <f t="shared" si="15"/>
        <v>REDOVNA DJELATNOST SVEUČILIŠTA U OSIJEKU (IZ EVIDENCIJSKIH PRIHODA)</v>
      </c>
      <c r="I96" s="91" t="str">
        <f t="shared" si="16"/>
        <v>0942</v>
      </c>
      <c r="J96" s="128">
        <v>9300</v>
      </c>
      <c r="K96" s="128"/>
      <c r="L96" s="128"/>
      <c r="M96" s="95"/>
      <c r="O96" s="86" t="str">
        <f t="shared" si="17"/>
        <v>322</v>
      </c>
      <c r="P96" s="86" t="str">
        <f t="shared" si="18"/>
        <v>32</v>
      </c>
      <c r="Q96" s="86" t="str">
        <f t="shared" si="19"/>
        <v>61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61</v>
      </c>
      <c r="D97" s="91" t="str">
        <f t="shared" si="13"/>
        <v>Donacije</v>
      </c>
      <c r="E97" s="96">
        <v>3224</v>
      </c>
      <c r="F97" s="91" t="str">
        <f t="shared" si="14"/>
        <v>Materijal i dijelovi za tekuće i investicijsko održavanje</v>
      </c>
      <c r="G97" s="129" t="s">
        <v>177</v>
      </c>
      <c r="H97" s="91" t="str">
        <f t="shared" si="15"/>
        <v>REDOVNA DJELATNOST SVEUČILIŠTA U OSIJEKU (IZ EVIDENCIJSKIH PRIHODA)</v>
      </c>
      <c r="I97" s="91" t="str">
        <f t="shared" si="16"/>
        <v>0942</v>
      </c>
      <c r="J97" s="128">
        <v>9300</v>
      </c>
      <c r="K97" s="128"/>
      <c r="L97" s="128"/>
      <c r="M97" s="95"/>
      <c r="O97" s="86" t="str">
        <f t="shared" si="17"/>
        <v>322</v>
      </c>
      <c r="P97" s="86" t="str">
        <f t="shared" si="18"/>
        <v>32</v>
      </c>
      <c r="Q97" s="86" t="str">
        <f t="shared" si="19"/>
        <v>61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61</v>
      </c>
      <c r="D98" s="91" t="str">
        <f t="shared" si="13"/>
        <v>Donacije</v>
      </c>
      <c r="E98" s="96">
        <v>3237</v>
      </c>
      <c r="F98" s="91" t="str">
        <f t="shared" si="14"/>
        <v>Intelektualne i osobne usluge</v>
      </c>
      <c r="G98" s="129" t="s">
        <v>177</v>
      </c>
      <c r="H98" s="91" t="str">
        <f t="shared" si="15"/>
        <v>REDOVNA DJELATNOST SVEUČILIŠTA U OSIJEKU (IZ EVIDENCIJSKIH PRIHODA)</v>
      </c>
      <c r="I98" s="91" t="str">
        <f t="shared" si="16"/>
        <v>0942</v>
      </c>
      <c r="J98" s="128">
        <v>35000</v>
      </c>
      <c r="K98" s="128"/>
      <c r="L98" s="128"/>
      <c r="M98" s="95"/>
      <c r="O98" s="86" t="str">
        <f t="shared" si="17"/>
        <v>323</v>
      </c>
      <c r="P98" s="86" t="str">
        <f t="shared" si="18"/>
        <v>32</v>
      </c>
      <c r="Q98" s="86" t="str">
        <f t="shared" si="19"/>
        <v>61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61</v>
      </c>
      <c r="D99" s="91" t="str">
        <f t="shared" si="13"/>
        <v>Donacije</v>
      </c>
      <c r="E99" s="96">
        <v>3221</v>
      </c>
      <c r="F99" s="91" t="str">
        <f t="shared" si="14"/>
        <v>Uredski materijal i ostali materijalni rashodi</v>
      </c>
      <c r="G99" s="129" t="s">
        <v>177</v>
      </c>
      <c r="H99" s="91" t="str">
        <f t="shared" si="15"/>
        <v>REDOVNA DJELATNOST SVEUČILIŠTA U OSIJEKU (IZ EVIDENCIJSKIH PRIHODA)</v>
      </c>
      <c r="I99" s="91" t="str">
        <f t="shared" si="16"/>
        <v>0942</v>
      </c>
      <c r="J99" s="128">
        <v>10000</v>
      </c>
      <c r="K99" s="128"/>
      <c r="L99" s="128"/>
      <c r="M99" s="95"/>
      <c r="O99" s="86" t="str">
        <f t="shared" si="17"/>
        <v>322</v>
      </c>
      <c r="P99" s="86" t="str">
        <f t="shared" si="18"/>
        <v>32</v>
      </c>
      <c r="Q99" s="86" t="str">
        <f t="shared" si="19"/>
        <v>61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61</v>
      </c>
      <c r="D100" s="91" t="str">
        <f t="shared" si="13"/>
        <v>Donacije</v>
      </c>
      <c r="E100" s="96">
        <v>3224</v>
      </c>
      <c r="F100" s="91" t="str">
        <f t="shared" si="14"/>
        <v>Materijal i dijelovi za tekuće i investicijsko održavanje</v>
      </c>
      <c r="G100" s="129" t="s">
        <v>177</v>
      </c>
      <c r="H100" s="91" t="str">
        <f t="shared" si="15"/>
        <v>REDOVNA DJELATNOST SVEUČILIŠTA U OSIJEKU (IZ EVIDENCIJSKIH PRIHODA)</v>
      </c>
      <c r="I100" s="91" t="str">
        <f t="shared" si="16"/>
        <v>0942</v>
      </c>
      <c r="J100" s="128">
        <v>10000</v>
      </c>
      <c r="K100" s="128"/>
      <c r="L100" s="128"/>
      <c r="M100" s="95"/>
      <c r="O100" s="86" t="str">
        <f t="shared" si="17"/>
        <v>322</v>
      </c>
      <c r="P100" s="86" t="str">
        <f t="shared" si="18"/>
        <v>32</v>
      </c>
      <c r="Q100" s="86" t="str">
        <f t="shared" si="19"/>
        <v>61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52</v>
      </c>
      <c r="D101" s="91" t="str">
        <f t="shared" si="13"/>
        <v>Ostale pomoći</v>
      </c>
      <c r="E101" s="96">
        <v>3111</v>
      </c>
      <c r="F101" s="91" t="str">
        <f t="shared" si="14"/>
        <v>Plaće za redovan rad</v>
      </c>
      <c r="G101" s="129" t="s">
        <v>177</v>
      </c>
      <c r="H101" s="91" t="str">
        <f t="shared" si="15"/>
        <v>REDOVNA DJELATNOST SVEUČILIŠTA U OSIJEKU (IZ EVIDENCIJSKIH PRIHODA)</v>
      </c>
      <c r="I101" s="91" t="str">
        <f t="shared" si="16"/>
        <v>0942</v>
      </c>
      <c r="J101" s="128">
        <v>7975</v>
      </c>
      <c r="K101" s="128"/>
      <c r="L101" s="128"/>
      <c r="M101" s="95"/>
      <c r="O101" s="86" t="str">
        <f t="shared" si="17"/>
        <v>311</v>
      </c>
      <c r="P101" s="86" t="str">
        <f t="shared" si="18"/>
        <v>31</v>
      </c>
      <c r="Q101" s="86" t="str">
        <f t="shared" si="19"/>
        <v>52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52</v>
      </c>
      <c r="D102" s="91" t="str">
        <f t="shared" si="13"/>
        <v>Ostale pomoći</v>
      </c>
      <c r="E102" s="96">
        <v>3132</v>
      </c>
      <c r="F102" s="91" t="str">
        <f t="shared" si="14"/>
        <v>Doprinosi za obvezno zdravstveno osiguranje</v>
      </c>
      <c r="G102" s="129" t="s">
        <v>177</v>
      </c>
      <c r="H102" s="91" t="str">
        <f t="shared" si="15"/>
        <v>REDOVNA DJELATNOST SVEUČILIŠTA U OSIJEKU (IZ EVIDENCIJSKIH PRIHODA)</v>
      </c>
      <c r="I102" s="91" t="str">
        <f t="shared" si="16"/>
        <v>0942</v>
      </c>
      <c r="J102" s="128">
        <v>1316</v>
      </c>
      <c r="K102" s="128"/>
      <c r="L102" s="128"/>
      <c r="M102" s="95"/>
      <c r="O102" s="86" t="str">
        <f t="shared" si="17"/>
        <v>313</v>
      </c>
      <c r="P102" s="86" t="str">
        <f t="shared" si="18"/>
        <v>31</v>
      </c>
      <c r="Q102" s="86" t="str">
        <f t="shared" si="19"/>
        <v>52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52</v>
      </c>
      <c r="D103" s="91" t="str">
        <f t="shared" si="13"/>
        <v>Ostale pomoći</v>
      </c>
      <c r="E103" s="96">
        <v>3221</v>
      </c>
      <c r="F103" s="91" t="str">
        <f t="shared" si="14"/>
        <v>Uredski materijal i ostali materijalni rashodi</v>
      </c>
      <c r="G103" s="129" t="s">
        <v>177</v>
      </c>
      <c r="H103" s="91" t="str">
        <f t="shared" si="15"/>
        <v>REDOVNA DJELATNOST SVEUČILIŠTA U OSIJEKU (IZ EVIDENCIJSKIH PRIHODA)</v>
      </c>
      <c r="I103" s="91" t="str">
        <f t="shared" si="16"/>
        <v>0942</v>
      </c>
      <c r="J103" s="128">
        <v>2252</v>
      </c>
      <c r="K103" s="128"/>
      <c r="L103" s="128"/>
      <c r="M103" s="95"/>
      <c r="O103" s="86" t="str">
        <f t="shared" si="17"/>
        <v>322</v>
      </c>
      <c r="P103" s="86" t="str">
        <f t="shared" si="18"/>
        <v>32</v>
      </c>
      <c r="Q103" s="86" t="str">
        <f t="shared" si="19"/>
        <v>52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52</v>
      </c>
      <c r="D104" s="91" t="str">
        <f t="shared" si="13"/>
        <v>Ostale pomoći</v>
      </c>
      <c r="E104" s="96">
        <v>3111</v>
      </c>
      <c r="F104" s="91" t="str">
        <f t="shared" si="14"/>
        <v>Plaće za redovan rad</v>
      </c>
      <c r="G104" s="129" t="s">
        <v>177</v>
      </c>
      <c r="H104" s="91" t="str">
        <f t="shared" si="15"/>
        <v>REDOVNA DJELATNOST SVEUČILIŠTA U OSIJEKU (IZ EVIDENCIJSKIH PRIHODA)</v>
      </c>
      <c r="I104" s="91" t="str">
        <f t="shared" si="16"/>
        <v>0942</v>
      </c>
      <c r="J104" s="128">
        <v>90542</v>
      </c>
      <c r="K104" s="128">
        <v>88412</v>
      </c>
      <c r="L104" s="128">
        <v>48813</v>
      </c>
      <c r="M104" s="95"/>
      <c r="O104" s="86" t="str">
        <f t="shared" si="17"/>
        <v>311</v>
      </c>
      <c r="P104" s="86" t="str">
        <f t="shared" si="18"/>
        <v>31</v>
      </c>
      <c r="Q104" s="86" t="str">
        <f t="shared" si="19"/>
        <v>52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52</v>
      </c>
      <c r="D105" s="91" t="str">
        <f t="shared" si="13"/>
        <v>Ostale pomoći</v>
      </c>
      <c r="E105" s="96">
        <v>3132</v>
      </c>
      <c r="F105" s="91" t="str">
        <f t="shared" si="14"/>
        <v>Doprinosi za obvezno zdravstveno osiguranje</v>
      </c>
      <c r="G105" s="129" t="s">
        <v>177</v>
      </c>
      <c r="H105" s="91" t="str">
        <f t="shared" si="15"/>
        <v>REDOVNA DJELATNOST SVEUČILIŠTA U OSIJEKU (IZ EVIDENCIJSKIH PRIHODA)</v>
      </c>
      <c r="I105" s="91" t="str">
        <f t="shared" si="16"/>
        <v>0942</v>
      </c>
      <c r="J105" s="128">
        <v>14939</v>
      </c>
      <c r="K105" s="128">
        <v>14588</v>
      </c>
      <c r="L105" s="128">
        <v>8054</v>
      </c>
      <c r="M105" s="95"/>
      <c r="O105" s="86" t="str">
        <f t="shared" si="17"/>
        <v>313</v>
      </c>
      <c r="P105" s="86" t="str">
        <f t="shared" si="18"/>
        <v>31</v>
      </c>
      <c r="Q105" s="86" t="str">
        <f t="shared" si="19"/>
        <v>52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52</v>
      </c>
      <c r="D106" s="91" t="str">
        <f t="shared" si="13"/>
        <v>Ostale pomoći</v>
      </c>
      <c r="E106" s="96">
        <v>3213</v>
      </c>
      <c r="F106" s="91" t="str">
        <f t="shared" si="14"/>
        <v>Stručno usavršavanje zaposlenika</v>
      </c>
      <c r="G106" s="129" t="s">
        <v>177</v>
      </c>
      <c r="H106" s="91" t="str">
        <f t="shared" si="15"/>
        <v>REDOVNA DJELATNOST SVEUČILIŠTA U OSIJEKU (IZ EVIDENCIJSKIH PRIHODA)</v>
      </c>
      <c r="I106" s="91" t="str">
        <f t="shared" si="16"/>
        <v>0942</v>
      </c>
      <c r="J106" s="128">
        <v>8821</v>
      </c>
      <c r="K106" s="128">
        <v>8821</v>
      </c>
      <c r="L106" s="128">
        <v>8821</v>
      </c>
      <c r="M106" s="95"/>
      <c r="O106" s="86" t="str">
        <f t="shared" si="17"/>
        <v>321</v>
      </c>
      <c r="P106" s="86" t="str">
        <f t="shared" si="18"/>
        <v>32</v>
      </c>
      <c r="Q106" s="86" t="str">
        <f t="shared" si="19"/>
        <v>52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52</v>
      </c>
      <c r="D107" s="91" t="str">
        <f t="shared" si="13"/>
        <v>Ostale pomoći</v>
      </c>
      <c r="E107" s="96">
        <v>3211</v>
      </c>
      <c r="F107" s="91" t="str">
        <f t="shared" si="14"/>
        <v>Službena putovanja</v>
      </c>
      <c r="G107" s="129" t="s">
        <v>177</v>
      </c>
      <c r="H107" s="91" t="str">
        <f t="shared" si="15"/>
        <v>REDOVNA DJELATNOST SVEUČILIŠTA U OSIJEKU (IZ EVIDENCIJSKIH PRIHODA)</v>
      </c>
      <c r="I107" s="91" t="str">
        <f t="shared" si="16"/>
        <v>0942</v>
      </c>
      <c r="J107" s="128">
        <v>10086</v>
      </c>
      <c r="K107" s="128">
        <v>10086</v>
      </c>
      <c r="L107" s="128">
        <v>10086</v>
      </c>
      <c r="M107" s="95"/>
      <c r="O107" s="86" t="str">
        <f t="shared" si="17"/>
        <v>321</v>
      </c>
      <c r="P107" s="86" t="str">
        <f t="shared" si="18"/>
        <v>32</v>
      </c>
      <c r="Q107" s="86" t="str">
        <f t="shared" si="19"/>
        <v>52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52</v>
      </c>
      <c r="D108" s="91" t="str">
        <f t="shared" si="13"/>
        <v>Ostale pomoći</v>
      </c>
      <c r="E108" s="96">
        <v>3235</v>
      </c>
      <c r="F108" s="91" t="str">
        <f t="shared" si="14"/>
        <v>Zakupnine i najamnine</v>
      </c>
      <c r="G108" s="129" t="s">
        <v>177</v>
      </c>
      <c r="H108" s="91" t="str">
        <f t="shared" si="15"/>
        <v>REDOVNA DJELATNOST SVEUČILIŠTA U OSIJEKU (IZ EVIDENCIJSKIH PRIHODA)</v>
      </c>
      <c r="I108" s="91" t="str">
        <f t="shared" si="16"/>
        <v>0942</v>
      </c>
      <c r="J108" s="128">
        <v>1911</v>
      </c>
      <c r="K108" s="128">
        <v>1911</v>
      </c>
      <c r="L108" s="128">
        <v>1911</v>
      </c>
      <c r="M108" s="95"/>
      <c r="O108" s="86" t="str">
        <f t="shared" si="17"/>
        <v>323</v>
      </c>
      <c r="P108" s="86" t="str">
        <f t="shared" si="18"/>
        <v>32</v>
      </c>
      <c r="Q108" s="86" t="str">
        <f t="shared" si="19"/>
        <v>52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52</v>
      </c>
      <c r="D109" s="91" t="str">
        <f t="shared" si="13"/>
        <v>Ostale pomoći</v>
      </c>
      <c r="E109" s="96">
        <v>3293</v>
      </c>
      <c r="F109" s="91" t="str">
        <f t="shared" si="14"/>
        <v>Reprezentacija</v>
      </c>
      <c r="G109" s="129" t="s">
        <v>177</v>
      </c>
      <c r="H109" s="91" t="str">
        <f t="shared" si="15"/>
        <v>REDOVNA DJELATNOST SVEUČILIŠTA U OSIJEKU (IZ EVIDENCIJSKIH PRIHODA)</v>
      </c>
      <c r="I109" s="91" t="str">
        <f t="shared" si="16"/>
        <v>0942</v>
      </c>
      <c r="J109" s="128">
        <v>2000</v>
      </c>
      <c r="K109" s="128"/>
      <c r="L109" s="128"/>
      <c r="M109" s="95"/>
      <c r="O109" s="86" t="str">
        <f t="shared" si="17"/>
        <v>329</v>
      </c>
      <c r="P109" s="86" t="str">
        <f t="shared" si="18"/>
        <v>32</v>
      </c>
      <c r="Q109" s="86" t="str">
        <f t="shared" si="19"/>
        <v>52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52</v>
      </c>
      <c r="D110" s="91" t="str">
        <f t="shared" si="13"/>
        <v>Ostale pomoći</v>
      </c>
      <c r="E110" s="96">
        <v>3111</v>
      </c>
      <c r="F110" s="91" t="str">
        <f t="shared" si="14"/>
        <v>Plaće za redovan rad</v>
      </c>
      <c r="G110" s="129" t="s">
        <v>177</v>
      </c>
      <c r="H110" s="91" t="str">
        <f t="shared" si="15"/>
        <v>REDOVNA DJELATNOST SVEUČILIŠTA U OSIJEKU (IZ EVIDENCIJSKIH PRIHODA)</v>
      </c>
      <c r="I110" s="91" t="str">
        <f t="shared" si="16"/>
        <v>0942</v>
      </c>
      <c r="J110" s="128">
        <v>90171</v>
      </c>
      <c r="K110" s="128">
        <v>18223</v>
      </c>
      <c r="L110" s="128">
        <v>8959</v>
      </c>
      <c r="M110" s="95"/>
      <c r="O110" s="86" t="str">
        <f t="shared" si="17"/>
        <v>311</v>
      </c>
      <c r="P110" s="86" t="str">
        <f t="shared" si="18"/>
        <v>31</v>
      </c>
      <c r="Q110" s="86" t="str">
        <f t="shared" si="19"/>
        <v>52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52</v>
      </c>
      <c r="D111" s="91" t="str">
        <f t="shared" si="13"/>
        <v>Ostale pomoći</v>
      </c>
      <c r="E111" s="96">
        <v>3132</v>
      </c>
      <c r="F111" s="91" t="str">
        <f t="shared" si="14"/>
        <v>Doprinosi za obvezno zdravstveno osiguranje</v>
      </c>
      <c r="G111" s="129" t="s">
        <v>177</v>
      </c>
      <c r="H111" s="91" t="str">
        <f t="shared" si="15"/>
        <v>REDOVNA DJELATNOST SVEUČILIŠTA U OSIJEKU (IZ EVIDENCIJSKIH PRIHODA)</v>
      </c>
      <c r="I111" s="91" t="str">
        <f t="shared" si="16"/>
        <v>0942</v>
      </c>
      <c r="J111" s="128">
        <v>14879</v>
      </c>
      <c r="K111" s="128">
        <v>3007</v>
      </c>
      <c r="L111" s="128">
        <v>1478</v>
      </c>
      <c r="M111" s="95"/>
      <c r="O111" s="86" t="str">
        <f t="shared" si="17"/>
        <v>313</v>
      </c>
      <c r="P111" s="86" t="str">
        <f t="shared" si="18"/>
        <v>31</v>
      </c>
      <c r="Q111" s="86" t="str">
        <f t="shared" si="19"/>
        <v>52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6655846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408038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7063884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7063884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27" sqref="E27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3111</v>
      </c>
      <c r="D3" s="91" t="str">
        <f>IFERROR(VLOOKUP(C3,$X$5:$Z$129,2,FALSE),"")</f>
        <v>Plaće za redovan rad</v>
      </c>
      <c r="E3" s="129" t="s">
        <v>1568</v>
      </c>
      <c r="F3" s="91" t="str">
        <f>IFERROR(VLOOKUP(E3,$AD$6:$AE$1090,2,FALSE),"")</f>
        <v>Ulaganje u znanost i inovacije (SIIF)</v>
      </c>
      <c r="G3" s="91" t="str">
        <f>IFERROR(VLOOKUP(E3,$AD$6:$AG$1090,4,FALSE),"")</f>
        <v>0942</v>
      </c>
      <c r="H3" s="128">
        <v>34177</v>
      </c>
      <c r="I3" s="128"/>
      <c r="J3" s="128"/>
      <c r="K3" s="143"/>
      <c r="L3" s="142">
        <v>43903</v>
      </c>
      <c r="M3" s="142">
        <v>45053</v>
      </c>
      <c r="N3" s="143" t="s">
        <v>5289</v>
      </c>
      <c r="O3" s="322" t="s">
        <v>5290</v>
      </c>
      <c r="P3" s="95"/>
      <c r="R3" s="86" t="str">
        <f>LEFT(C3,3)</f>
        <v>311</v>
      </c>
      <c r="S3" s="86" t="str">
        <f>LEFT(C3,2)</f>
        <v>31</v>
      </c>
      <c r="T3" s="86" t="str">
        <f>MID(G3,2,2)</f>
        <v>94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1568</v>
      </c>
      <c r="F4" s="91" t="str">
        <f t="shared" ref="F4:F67" si="3">IFERROR(VLOOKUP(E4,$AD$6:$AE$1090,2,FALSE),"")</f>
        <v>Ulaganje u znanost i inovacije (SIIF)</v>
      </c>
      <c r="G4" s="91" t="str">
        <f t="shared" ref="G4:G67" si="4">IFERROR(VLOOKUP(E4,$AD$6:$AG$1090,4,FALSE),"")</f>
        <v>0942</v>
      </c>
      <c r="H4" s="128">
        <v>5638</v>
      </c>
      <c r="I4" s="128"/>
      <c r="J4" s="128"/>
      <c r="K4" s="143"/>
      <c r="L4" s="142">
        <v>43903</v>
      </c>
      <c r="M4" s="142">
        <v>45053</v>
      </c>
      <c r="N4" s="143" t="s">
        <v>5289</v>
      </c>
      <c r="O4" s="322" t="s">
        <v>5290</v>
      </c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3211</v>
      </c>
      <c r="D5" s="91" t="str">
        <f t="shared" si="2"/>
        <v>Službena putovanja</v>
      </c>
      <c r="E5" s="129" t="s">
        <v>1568</v>
      </c>
      <c r="F5" s="91" t="str">
        <f t="shared" si="3"/>
        <v>Ulaganje u znanost i inovacije (SIIF)</v>
      </c>
      <c r="G5" s="91" t="str">
        <f t="shared" si="4"/>
        <v>0942</v>
      </c>
      <c r="H5" s="128">
        <v>2000</v>
      </c>
      <c r="I5" s="128"/>
      <c r="J5" s="128"/>
      <c r="K5" s="143"/>
      <c r="L5" s="142">
        <v>43903</v>
      </c>
      <c r="M5" s="142">
        <v>45053</v>
      </c>
      <c r="N5" s="143" t="s">
        <v>5289</v>
      </c>
      <c r="O5" s="322" t="s">
        <v>5290</v>
      </c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4224</v>
      </c>
      <c r="D6" s="91" t="str">
        <f t="shared" si="2"/>
        <v>Medicinska i laboratorijska oprema</v>
      </c>
      <c r="E6" s="129" t="s">
        <v>1568</v>
      </c>
      <c r="F6" s="91" t="str">
        <f t="shared" si="3"/>
        <v>Ulaganje u znanost i inovacije (SIIF)</v>
      </c>
      <c r="G6" s="91" t="str">
        <f t="shared" si="4"/>
        <v>0942</v>
      </c>
      <c r="H6" s="128">
        <v>110816</v>
      </c>
      <c r="I6" s="128"/>
      <c r="J6" s="128"/>
      <c r="K6" s="143"/>
      <c r="L6" s="142">
        <v>43903</v>
      </c>
      <c r="M6" s="142">
        <v>45053</v>
      </c>
      <c r="N6" s="143" t="s">
        <v>5289</v>
      </c>
      <c r="O6" s="322" t="s">
        <v>5290</v>
      </c>
      <c r="P6" s="95"/>
      <c r="R6" s="86" t="str">
        <f t="shared" si="5"/>
        <v>422</v>
      </c>
      <c r="S6" s="86" t="str">
        <f t="shared" si="6"/>
        <v>42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563</v>
      </c>
      <c r="B7" s="91" t="str">
        <f t="shared" si="1"/>
        <v>Europski fond za regionalni razvoj (ERDF)</v>
      </c>
      <c r="C7" s="96">
        <v>3111</v>
      </c>
      <c r="D7" s="91" t="str">
        <f t="shared" si="2"/>
        <v>Plaće za redovan rad</v>
      </c>
      <c r="E7" s="129" t="s">
        <v>699</v>
      </c>
      <c r="F7" s="91" t="str">
        <f t="shared" si="3"/>
        <v>NOVI PODPROJEKT</v>
      </c>
      <c r="G7" s="91" t="str">
        <f t="shared" si="4"/>
        <v>NOVI PODPROJEKT</v>
      </c>
      <c r="H7" s="128">
        <v>51249</v>
      </c>
      <c r="I7" s="128"/>
      <c r="J7" s="128"/>
      <c r="K7" s="143" t="s">
        <v>5291</v>
      </c>
      <c r="L7" s="142">
        <v>44186</v>
      </c>
      <c r="M7" s="142">
        <v>45281</v>
      </c>
      <c r="N7" s="143" t="s">
        <v>1208</v>
      </c>
      <c r="O7" s="322" t="s">
        <v>5285</v>
      </c>
      <c r="P7" s="95"/>
      <c r="R7" s="86" t="str">
        <f t="shared" si="5"/>
        <v>311</v>
      </c>
      <c r="S7" s="86" t="str">
        <f t="shared" si="6"/>
        <v>31</v>
      </c>
      <c r="T7" s="86" t="str">
        <f t="shared" si="7"/>
        <v>OV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563</v>
      </c>
      <c r="B8" s="91" t="str">
        <f t="shared" si="1"/>
        <v>Europski fond za regionalni razvoj (ERDF)</v>
      </c>
      <c r="C8" s="96">
        <v>3132</v>
      </c>
      <c r="D8" s="91" t="str">
        <f t="shared" si="2"/>
        <v>Doprinosi za obvezno zdravstveno osiguranje</v>
      </c>
      <c r="E8" s="129" t="s">
        <v>699</v>
      </c>
      <c r="F8" s="91" t="str">
        <f t="shared" si="3"/>
        <v>NOVI PODPROJEKT</v>
      </c>
      <c r="G8" s="91" t="str">
        <f t="shared" si="4"/>
        <v>NOVI PODPROJEKT</v>
      </c>
      <c r="H8" s="128">
        <v>8456</v>
      </c>
      <c r="I8" s="128"/>
      <c r="J8" s="128"/>
      <c r="K8" s="143" t="s">
        <v>5291</v>
      </c>
      <c r="L8" s="142">
        <v>44186</v>
      </c>
      <c r="M8" s="142">
        <v>45281</v>
      </c>
      <c r="N8" s="143" t="s">
        <v>1208</v>
      </c>
      <c r="O8" s="322" t="s">
        <v>5285</v>
      </c>
      <c r="P8" s="95"/>
      <c r="R8" s="86" t="str">
        <f t="shared" si="5"/>
        <v>313</v>
      </c>
      <c r="S8" s="86" t="str">
        <f t="shared" si="6"/>
        <v>31</v>
      </c>
      <c r="T8" s="86" t="str">
        <f t="shared" si="7"/>
        <v>OV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563</v>
      </c>
      <c r="B9" s="91" t="str">
        <f t="shared" si="1"/>
        <v>Europski fond za regionalni razvoj (ERDF)</v>
      </c>
      <c r="C9" s="96">
        <v>3237</v>
      </c>
      <c r="D9" s="91" t="str">
        <f t="shared" si="2"/>
        <v>Intelektualne i osobne usluge</v>
      </c>
      <c r="E9" s="129" t="s">
        <v>699</v>
      </c>
      <c r="F9" s="91" t="str">
        <f t="shared" si="3"/>
        <v>NOVI PODPROJEKT</v>
      </c>
      <c r="G9" s="91" t="str">
        <f t="shared" si="4"/>
        <v>NOVI PODPROJEKT</v>
      </c>
      <c r="H9" s="128">
        <v>42000</v>
      </c>
      <c r="I9" s="128"/>
      <c r="J9" s="128"/>
      <c r="K9" s="143" t="s">
        <v>5291</v>
      </c>
      <c r="L9" s="142">
        <v>44186</v>
      </c>
      <c r="M9" s="142">
        <v>45281</v>
      </c>
      <c r="N9" s="143" t="s">
        <v>1208</v>
      </c>
      <c r="O9" s="322" t="s">
        <v>5285</v>
      </c>
      <c r="P9" s="95"/>
      <c r="R9" s="86" t="str">
        <f t="shared" si="5"/>
        <v>323</v>
      </c>
      <c r="S9" s="86" t="str">
        <f t="shared" si="6"/>
        <v>32</v>
      </c>
      <c r="T9" s="86" t="str">
        <f t="shared" si="7"/>
        <v>OV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563</v>
      </c>
      <c r="B10" s="91" t="str">
        <f t="shared" si="1"/>
        <v>Europski fond za regionalni razvoj (ERDF)</v>
      </c>
      <c r="C10" s="96">
        <v>3211</v>
      </c>
      <c r="D10" s="91" t="str">
        <f t="shared" si="2"/>
        <v>Službena putovanja</v>
      </c>
      <c r="E10" s="129" t="s">
        <v>699</v>
      </c>
      <c r="F10" s="91" t="str">
        <f t="shared" si="3"/>
        <v>NOVI PODPROJEKT</v>
      </c>
      <c r="G10" s="91" t="str">
        <f t="shared" si="4"/>
        <v>NOVI PODPROJEKT</v>
      </c>
      <c r="H10" s="128">
        <v>19000</v>
      </c>
      <c r="I10" s="128"/>
      <c r="J10" s="128"/>
      <c r="K10" s="143" t="s">
        <v>5291</v>
      </c>
      <c r="L10" s="142">
        <v>44186</v>
      </c>
      <c r="M10" s="142">
        <v>45281</v>
      </c>
      <c r="N10" s="143" t="s">
        <v>1208</v>
      </c>
      <c r="O10" s="322" t="s">
        <v>5285</v>
      </c>
      <c r="P10" s="95"/>
      <c r="R10" s="86" t="str">
        <f t="shared" si="5"/>
        <v>321</v>
      </c>
      <c r="S10" s="86" t="str">
        <f t="shared" si="6"/>
        <v>32</v>
      </c>
      <c r="T10" s="86" t="str">
        <f t="shared" si="7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563</v>
      </c>
      <c r="B11" s="91" t="str">
        <f t="shared" si="1"/>
        <v>Europski fond za regionalni razvoj (ERDF)</v>
      </c>
      <c r="C11" s="96">
        <v>3213</v>
      </c>
      <c r="D11" s="91" t="str">
        <f t="shared" si="2"/>
        <v>Stručno usavršavanje zaposlenika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5500</v>
      </c>
      <c r="I11" s="128"/>
      <c r="J11" s="128"/>
      <c r="K11" s="143" t="s">
        <v>5291</v>
      </c>
      <c r="L11" s="142">
        <v>44186</v>
      </c>
      <c r="M11" s="142">
        <v>45281</v>
      </c>
      <c r="N11" s="143" t="s">
        <v>1208</v>
      </c>
      <c r="O11" s="322" t="s">
        <v>5285</v>
      </c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563</v>
      </c>
      <c r="B12" s="91" t="str">
        <f t="shared" si="1"/>
        <v>Europski fond za regionalni razvoj (ERDF)</v>
      </c>
      <c r="C12" s="96">
        <v>3221</v>
      </c>
      <c r="D12" s="91" t="str">
        <f t="shared" si="2"/>
        <v>Uredski materijal i ostali materijalni rashodi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20000</v>
      </c>
      <c r="I12" s="128"/>
      <c r="J12" s="128"/>
      <c r="K12" s="143" t="s">
        <v>5291</v>
      </c>
      <c r="L12" s="142">
        <v>44186</v>
      </c>
      <c r="M12" s="142">
        <v>45281</v>
      </c>
      <c r="N12" s="143" t="s">
        <v>1208</v>
      </c>
      <c r="O12" s="322" t="s">
        <v>5285</v>
      </c>
      <c r="P12" s="95"/>
      <c r="R12" s="86" t="str">
        <f t="shared" si="5"/>
        <v>322</v>
      </c>
      <c r="S12" s="86" t="str">
        <f t="shared" si="6"/>
        <v>32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563</v>
      </c>
      <c r="B13" s="91" t="str">
        <f t="shared" si="1"/>
        <v>Europski fond za regionalni razvoj (ERDF)</v>
      </c>
      <c r="C13" s="96">
        <v>3239</v>
      </c>
      <c r="D13" s="91" t="str">
        <f t="shared" si="2"/>
        <v>Ostale usluge</v>
      </c>
      <c r="E13" s="129" t="s">
        <v>699</v>
      </c>
      <c r="F13" s="91" t="str">
        <f t="shared" si="3"/>
        <v>NOVI PODPROJEKT</v>
      </c>
      <c r="G13" s="91" t="str">
        <f t="shared" si="4"/>
        <v>NOVI PODPROJEKT</v>
      </c>
      <c r="H13" s="128">
        <v>20000</v>
      </c>
      <c r="I13" s="128"/>
      <c r="J13" s="128"/>
      <c r="K13" s="143" t="s">
        <v>5291</v>
      </c>
      <c r="L13" s="142">
        <v>44186</v>
      </c>
      <c r="M13" s="142">
        <v>45281</v>
      </c>
      <c r="N13" s="143" t="s">
        <v>1208</v>
      </c>
      <c r="O13" s="322" t="s">
        <v>5285</v>
      </c>
      <c r="P13" s="95"/>
      <c r="R13" s="86" t="str">
        <f t="shared" si="5"/>
        <v>323</v>
      </c>
      <c r="S13" s="86" t="str">
        <f t="shared" si="6"/>
        <v>32</v>
      </c>
      <c r="T13" s="86" t="str">
        <f t="shared" si="7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563</v>
      </c>
      <c r="B14" s="91" t="str">
        <f t="shared" si="1"/>
        <v>Europski fond za regionalni razvoj (ERDF)</v>
      </c>
      <c r="C14" s="96">
        <v>3111</v>
      </c>
      <c r="D14" s="91" t="str">
        <f t="shared" si="2"/>
        <v>Plaće za redovan rad</v>
      </c>
      <c r="E14" s="129" t="s">
        <v>1568</v>
      </c>
      <c r="F14" s="91" t="str">
        <f t="shared" si="3"/>
        <v>Ulaganje u znanost i inovacije (SIIF)</v>
      </c>
      <c r="G14" s="91" t="str">
        <f t="shared" si="4"/>
        <v>0942</v>
      </c>
      <c r="H14" s="128">
        <v>8500</v>
      </c>
      <c r="I14" s="128"/>
      <c r="J14" s="128"/>
      <c r="K14" s="143"/>
      <c r="L14" s="142">
        <v>43819</v>
      </c>
      <c r="M14" s="142">
        <v>44914</v>
      </c>
      <c r="N14" s="143" t="s">
        <v>5286</v>
      </c>
      <c r="O14" s="322" t="s">
        <v>5287</v>
      </c>
      <c r="P14" s="95"/>
      <c r="R14" s="86" t="str">
        <f t="shared" si="5"/>
        <v>311</v>
      </c>
      <c r="S14" s="86" t="str">
        <f t="shared" si="6"/>
        <v>31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563</v>
      </c>
      <c r="B15" s="91" t="str">
        <f t="shared" si="1"/>
        <v>Europski fond za regionalni razvoj (ERDF)</v>
      </c>
      <c r="C15" s="96">
        <v>3132</v>
      </c>
      <c r="D15" s="91" t="str">
        <f t="shared" si="2"/>
        <v>Doprinosi za obvezno zdravstveno osiguranje</v>
      </c>
      <c r="E15" s="129" t="s">
        <v>1568</v>
      </c>
      <c r="F15" s="91" t="str">
        <f t="shared" si="3"/>
        <v>Ulaganje u znanost i inovacije (SIIF)</v>
      </c>
      <c r="G15" s="91" t="str">
        <f t="shared" si="4"/>
        <v>0942</v>
      </c>
      <c r="H15" s="128">
        <v>1500</v>
      </c>
      <c r="I15" s="128"/>
      <c r="J15" s="128"/>
      <c r="K15" s="143"/>
      <c r="L15" s="142">
        <v>43819</v>
      </c>
      <c r="M15" s="142">
        <v>44914</v>
      </c>
      <c r="N15" s="143" t="s">
        <v>5286</v>
      </c>
      <c r="O15" s="322" t="s">
        <v>5287</v>
      </c>
      <c r="P15" s="95"/>
      <c r="R15" s="86" t="str">
        <f t="shared" si="5"/>
        <v>313</v>
      </c>
      <c r="S15" s="86" t="str">
        <f t="shared" si="6"/>
        <v>31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563</v>
      </c>
      <c r="B16" s="91" t="str">
        <f t="shared" si="1"/>
        <v>Europski fond za regionalni razvoj (ERDF)</v>
      </c>
      <c r="C16" s="96">
        <v>3237</v>
      </c>
      <c r="D16" s="91" t="str">
        <f t="shared" si="2"/>
        <v>Intelektualne i osobne usluge</v>
      </c>
      <c r="E16" s="129" t="s">
        <v>1568</v>
      </c>
      <c r="F16" s="91" t="str">
        <f t="shared" si="3"/>
        <v>Ulaganje u znanost i inovacije (SIIF)</v>
      </c>
      <c r="G16" s="91" t="str">
        <f t="shared" si="4"/>
        <v>0942</v>
      </c>
      <c r="H16" s="128">
        <v>12600</v>
      </c>
      <c r="I16" s="128"/>
      <c r="J16" s="128"/>
      <c r="K16" s="143"/>
      <c r="L16" s="142">
        <v>43819</v>
      </c>
      <c r="M16" s="142">
        <v>44914</v>
      </c>
      <c r="N16" s="143" t="s">
        <v>5286</v>
      </c>
      <c r="O16" s="322" t="s">
        <v>5287</v>
      </c>
      <c r="P16" s="95"/>
      <c r="R16" s="86" t="str">
        <f t="shared" si="5"/>
        <v>323</v>
      </c>
      <c r="S16" s="86" t="str">
        <f t="shared" si="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563</v>
      </c>
      <c r="B17" s="91" t="str">
        <f t="shared" si="1"/>
        <v>Europski fond za regionalni razvoj (ERDF)</v>
      </c>
      <c r="C17" s="96">
        <v>3211</v>
      </c>
      <c r="D17" s="91" t="str">
        <f t="shared" si="2"/>
        <v>Službena putovanja</v>
      </c>
      <c r="E17" s="129" t="s">
        <v>1568</v>
      </c>
      <c r="F17" s="91" t="str">
        <f t="shared" si="3"/>
        <v>Ulaganje u znanost i inovacije (SIIF)</v>
      </c>
      <c r="G17" s="91" t="str">
        <f t="shared" si="4"/>
        <v>0942</v>
      </c>
      <c r="H17" s="128">
        <v>3300</v>
      </c>
      <c r="I17" s="128"/>
      <c r="J17" s="128"/>
      <c r="K17" s="143"/>
      <c r="L17" s="142">
        <v>43819</v>
      </c>
      <c r="M17" s="142">
        <v>44914</v>
      </c>
      <c r="N17" s="143" t="s">
        <v>5286</v>
      </c>
      <c r="O17" s="322" t="s">
        <v>5287</v>
      </c>
      <c r="P17" s="95"/>
      <c r="R17" s="86" t="str">
        <f t="shared" si="5"/>
        <v>321</v>
      </c>
      <c r="S17" s="86" t="str">
        <f t="shared" si="6"/>
        <v>32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563</v>
      </c>
      <c r="B18" s="91" t="str">
        <f t="shared" si="1"/>
        <v>Europski fond za regionalni razvoj (ERDF)</v>
      </c>
      <c r="C18" s="96">
        <v>3221</v>
      </c>
      <c r="D18" s="91" t="str">
        <f t="shared" si="2"/>
        <v>Uredski materijal i ostali materijalni rashodi</v>
      </c>
      <c r="E18" s="129" t="s">
        <v>1568</v>
      </c>
      <c r="F18" s="91" t="str">
        <f t="shared" si="3"/>
        <v>Ulaganje u znanost i inovacije (SIIF)</v>
      </c>
      <c r="G18" s="91" t="str">
        <f t="shared" si="4"/>
        <v>0942</v>
      </c>
      <c r="H18" s="128">
        <v>4000</v>
      </c>
      <c r="I18" s="128"/>
      <c r="J18" s="128"/>
      <c r="K18" s="143"/>
      <c r="L18" s="142">
        <v>43819</v>
      </c>
      <c r="M18" s="142">
        <v>44914</v>
      </c>
      <c r="N18" s="143" t="s">
        <v>5286</v>
      </c>
      <c r="O18" s="322" t="s">
        <v>5287</v>
      </c>
      <c r="P18" s="95"/>
      <c r="R18" s="86" t="str">
        <f t="shared" si="5"/>
        <v>322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563</v>
      </c>
      <c r="B19" s="91" t="str">
        <f t="shared" si="1"/>
        <v>Europski fond za regionalni razvoj (ERDF)</v>
      </c>
      <c r="C19" s="96">
        <v>3235</v>
      </c>
      <c r="D19" s="91" t="str">
        <f t="shared" si="2"/>
        <v>Zakupnine i najamnine</v>
      </c>
      <c r="E19" s="129" t="s">
        <v>1568</v>
      </c>
      <c r="F19" s="91" t="str">
        <f t="shared" si="3"/>
        <v>Ulaganje u znanost i inovacije (SIIF)</v>
      </c>
      <c r="G19" s="91" t="str">
        <f t="shared" si="4"/>
        <v>0942</v>
      </c>
      <c r="H19" s="128">
        <v>500</v>
      </c>
      <c r="I19" s="128"/>
      <c r="J19" s="128"/>
      <c r="K19" s="143"/>
      <c r="L19" s="142">
        <v>43819</v>
      </c>
      <c r="M19" s="142">
        <v>44914</v>
      </c>
      <c r="N19" s="143" t="s">
        <v>5286</v>
      </c>
      <c r="O19" s="322" t="s">
        <v>5287</v>
      </c>
      <c r="P19" s="95"/>
      <c r="R19" s="86" t="str">
        <f t="shared" si="5"/>
        <v>323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563</v>
      </c>
      <c r="B20" s="91" t="str">
        <f t="shared" si="1"/>
        <v>Europski fond za regionalni razvoj (ERDF)</v>
      </c>
      <c r="C20" s="96">
        <v>3293</v>
      </c>
      <c r="D20" s="91" t="str">
        <f t="shared" si="2"/>
        <v>Reprezentacija</v>
      </c>
      <c r="E20" s="129" t="s">
        <v>1568</v>
      </c>
      <c r="F20" s="91" t="str">
        <f t="shared" si="3"/>
        <v>Ulaganje u znanost i inovacije (SIIF)</v>
      </c>
      <c r="G20" s="91" t="str">
        <f t="shared" si="4"/>
        <v>0942</v>
      </c>
      <c r="H20" s="128">
        <v>1500</v>
      </c>
      <c r="I20" s="128"/>
      <c r="J20" s="128"/>
      <c r="K20" s="143"/>
      <c r="L20" s="142">
        <v>43819</v>
      </c>
      <c r="M20" s="142">
        <v>44914</v>
      </c>
      <c r="N20" s="143" t="s">
        <v>5286</v>
      </c>
      <c r="O20" s="322" t="s">
        <v>5287</v>
      </c>
      <c r="P20" s="95"/>
      <c r="R20" s="86" t="str">
        <f t="shared" si="5"/>
        <v>329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563</v>
      </c>
      <c r="B21" s="91" t="str">
        <f t="shared" si="1"/>
        <v>Europski fond za regionalni razvoj (ERDF)</v>
      </c>
      <c r="C21" s="96">
        <v>3693</v>
      </c>
      <c r="D21" s="91" t="str">
        <f t="shared" si="2"/>
        <v>Tekući prijenosi između proračunskih korisnika istog proraču</v>
      </c>
      <c r="E21" s="129" t="s">
        <v>1568</v>
      </c>
      <c r="F21" s="91" t="str">
        <f t="shared" si="3"/>
        <v>Ulaganje u znanost i inovacije (SIIF)</v>
      </c>
      <c r="G21" s="91" t="str">
        <f t="shared" si="4"/>
        <v>0942</v>
      </c>
      <c r="H21" s="128">
        <v>3982</v>
      </c>
      <c r="I21" s="128"/>
      <c r="J21" s="128"/>
      <c r="K21" s="143"/>
      <c r="L21" s="142">
        <v>43819</v>
      </c>
      <c r="M21" s="142">
        <v>44914</v>
      </c>
      <c r="N21" s="143" t="s">
        <v>5286</v>
      </c>
      <c r="O21" s="322" t="s">
        <v>5287</v>
      </c>
      <c r="P21" s="95" t="s">
        <v>5288</v>
      </c>
      <c r="R21" s="86" t="str">
        <f t="shared" si="5"/>
        <v>369</v>
      </c>
      <c r="S21" s="86" t="str">
        <f t="shared" si="6"/>
        <v>36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52</v>
      </c>
      <c r="B22" s="91" t="str">
        <f t="shared" si="1"/>
        <v>Ostale pomoći</v>
      </c>
      <c r="C22" s="96">
        <v>3211</v>
      </c>
      <c r="D22" s="91" t="str">
        <f t="shared" si="2"/>
        <v>Službena putovanja</v>
      </c>
      <c r="E22" s="129" t="s">
        <v>3045</v>
      </c>
      <c r="F22" s="91" t="str">
        <f t="shared" si="3"/>
        <v>EUROCC - konzorcijski sporazum o suradnji (EuroHPC) na projektu stvaranja nacionalnih centara kompetencije</v>
      </c>
      <c r="G22" s="91" t="str">
        <f t="shared" si="4"/>
        <v>0942</v>
      </c>
      <c r="H22" s="128">
        <v>5000</v>
      </c>
      <c r="I22" s="128"/>
      <c r="J22" s="128"/>
      <c r="K22" s="143"/>
      <c r="L22" s="142">
        <v>44075</v>
      </c>
      <c r="M22" s="142">
        <v>44804</v>
      </c>
      <c r="N22" s="143" t="s">
        <v>5292</v>
      </c>
      <c r="O22" s="322" t="s">
        <v>3046</v>
      </c>
      <c r="P22" s="95"/>
      <c r="R22" s="86" t="str">
        <f t="shared" si="5"/>
        <v>321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52</v>
      </c>
      <c r="B23" s="91" t="str">
        <f t="shared" si="1"/>
        <v>Ostale pomoći</v>
      </c>
      <c r="C23" s="96">
        <v>3213</v>
      </c>
      <c r="D23" s="91" t="str">
        <f t="shared" si="2"/>
        <v>Stručno usavršavanje zaposlenika</v>
      </c>
      <c r="E23" s="129" t="s">
        <v>3045</v>
      </c>
      <c r="F23" s="91" t="str">
        <f t="shared" si="3"/>
        <v>EUROCC - konzorcijski sporazum o suradnji (EuroHPC) na projektu stvaranja nacionalnih centara kompetencije</v>
      </c>
      <c r="G23" s="91" t="str">
        <f t="shared" si="4"/>
        <v>0942</v>
      </c>
      <c r="H23" s="128">
        <v>5000</v>
      </c>
      <c r="I23" s="128"/>
      <c r="J23" s="128"/>
      <c r="K23" s="143"/>
      <c r="L23" s="142"/>
      <c r="M23" s="142"/>
      <c r="N23" s="143" t="s">
        <v>5292</v>
      </c>
      <c r="O23" s="322" t="s">
        <v>3046</v>
      </c>
      <c r="P23" s="95"/>
      <c r="R23" s="86" t="str">
        <f t="shared" si="5"/>
        <v>321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51</v>
      </c>
      <c r="B24" s="91" t="str">
        <f t="shared" si="1"/>
        <v>Pomoći EU</v>
      </c>
      <c r="C24" s="96">
        <v>3211</v>
      </c>
      <c r="D24" s="91" t="str">
        <f t="shared" si="2"/>
        <v>Službena putovanja</v>
      </c>
      <c r="E24" s="129" t="s">
        <v>699</v>
      </c>
      <c r="F24" s="91" t="str">
        <f t="shared" si="3"/>
        <v>NOVI PODPROJEKT</v>
      </c>
      <c r="G24" s="91" t="str">
        <f t="shared" si="4"/>
        <v>NOVI PODPROJEKT</v>
      </c>
      <c r="H24" s="128">
        <v>3500</v>
      </c>
      <c r="I24" s="128"/>
      <c r="J24" s="128"/>
      <c r="K24" s="143" t="s">
        <v>5293</v>
      </c>
      <c r="L24" s="142">
        <v>44620</v>
      </c>
      <c r="M24" s="142">
        <v>45715</v>
      </c>
      <c r="N24" t="s">
        <v>5294</v>
      </c>
      <c r="O24" s="322" t="s">
        <v>5295</v>
      </c>
      <c r="P24" s="95"/>
      <c r="R24" s="86" t="str">
        <f t="shared" si="5"/>
        <v>321</v>
      </c>
      <c r="S24" s="86" t="str">
        <f t="shared" si="6"/>
        <v>32</v>
      </c>
      <c r="T24" s="86" t="str">
        <f t="shared" si="7"/>
        <v>OV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51</v>
      </c>
      <c r="B25" s="91" t="str">
        <f t="shared" si="1"/>
        <v>Pomoći EU</v>
      </c>
      <c r="C25" s="96">
        <v>3221</v>
      </c>
      <c r="D25" s="91" t="str">
        <f t="shared" si="2"/>
        <v>Uredski materijal i ostali materijalni rashodi</v>
      </c>
      <c r="E25" s="129" t="s">
        <v>699</v>
      </c>
      <c r="F25" s="91" t="str">
        <f t="shared" si="3"/>
        <v>NOVI PODPROJEKT</v>
      </c>
      <c r="G25" s="91" t="str">
        <f t="shared" si="4"/>
        <v>NOVI PODPROJEKT</v>
      </c>
      <c r="H25" s="128">
        <v>8921</v>
      </c>
      <c r="I25" s="128"/>
      <c r="J25" s="128"/>
      <c r="K25" s="143" t="s">
        <v>5293</v>
      </c>
      <c r="L25" s="142">
        <v>44620</v>
      </c>
      <c r="M25" s="142">
        <v>45715</v>
      </c>
      <c r="N25" s="143" t="s">
        <v>5294</v>
      </c>
      <c r="O25" s="322" t="s">
        <v>5295</v>
      </c>
      <c r="P25" s="95"/>
      <c r="R25" s="86" t="str">
        <f t="shared" si="5"/>
        <v>322</v>
      </c>
      <c r="S25" s="86" t="str">
        <f t="shared" si="6"/>
        <v>32</v>
      </c>
      <c r="T25" s="86" t="str">
        <f t="shared" si="7"/>
        <v>OV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3111</v>
      </c>
      <c r="D26" s="91" t="str">
        <f t="shared" si="2"/>
        <v>Plaće za redovan rad</v>
      </c>
      <c r="E26" s="129" t="s">
        <v>1388</v>
      </c>
      <c r="F26" s="91" t="str">
        <f t="shared" si="3"/>
        <v>DATACROSS – Napredne metode i tehnologije u znanosti o podacima i kooperativnim sustavima</v>
      </c>
      <c r="G26" s="91" t="str">
        <f t="shared" si="4"/>
        <v>0942</v>
      </c>
      <c r="H26" s="128">
        <v>25217</v>
      </c>
      <c r="I26" s="128"/>
      <c r="J26" s="128"/>
      <c r="K26" s="143"/>
      <c r="L26" s="142">
        <v>43040</v>
      </c>
      <c r="M26" s="142">
        <v>44865</v>
      </c>
      <c r="N26" s="143" t="s">
        <v>5289</v>
      </c>
      <c r="O26" s="322" t="s">
        <v>5296</v>
      </c>
      <c r="P26" s="95"/>
      <c r="R26" s="86" t="str">
        <f t="shared" si="5"/>
        <v>311</v>
      </c>
      <c r="S26" s="86" t="str">
        <f t="shared" si="6"/>
        <v>31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3132</v>
      </c>
      <c r="D27" s="91" t="str">
        <f t="shared" si="2"/>
        <v>Doprinosi za obvezno zdravstveno osiguranje</v>
      </c>
      <c r="E27" s="129" t="s">
        <v>1388</v>
      </c>
      <c r="F27" s="91" t="str">
        <f t="shared" si="3"/>
        <v>DATACROSS – Napredne metode i tehnologije u znanosti o podacima i kooperativnim sustavima</v>
      </c>
      <c r="G27" s="91" t="str">
        <f t="shared" si="4"/>
        <v>0942</v>
      </c>
      <c r="H27" s="128">
        <v>3982</v>
      </c>
      <c r="I27" s="128"/>
      <c r="J27" s="128"/>
      <c r="K27" s="143"/>
      <c r="L27" s="142">
        <v>43040</v>
      </c>
      <c r="M27" s="142">
        <v>44865</v>
      </c>
      <c r="N27" s="143" t="s">
        <v>5289</v>
      </c>
      <c r="O27" s="322" t="s">
        <v>5296</v>
      </c>
      <c r="P27" s="95"/>
      <c r="R27" s="86" t="str">
        <f t="shared" si="5"/>
        <v>313</v>
      </c>
      <c r="S27" s="86" t="str">
        <f t="shared" si="6"/>
        <v>31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52</v>
      </c>
      <c r="B28" s="91" t="str">
        <f t="shared" si="1"/>
        <v>Ostale pomoći</v>
      </c>
      <c r="C28" s="96">
        <v>3121</v>
      </c>
      <c r="D28" s="91" t="str">
        <f t="shared" si="2"/>
        <v>Ostali rashodi za zaposlene</v>
      </c>
      <c r="E28" s="129" t="s">
        <v>1388</v>
      </c>
      <c r="F28" s="91" t="str">
        <f t="shared" si="3"/>
        <v>DATACROSS – Napredne metode i tehnologije u znanosti o podacima i kooperativnim sustavima</v>
      </c>
      <c r="G28" s="91" t="str">
        <f t="shared" si="4"/>
        <v>0942</v>
      </c>
      <c r="H28" s="128">
        <v>700</v>
      </c>
      <c r="I28" s="128"/>
      <c r="J28" s="128"/>
      <c r="K28" s="143"/>
      <c r="L28" s="142">
        <v>43040</v>
      </c>
      <c r="M28" s="142">
        <v>44865</v>
      </c>
      <c r="N28" s="143" t="s">
        <v>5289</v>
      </c>
      <c r="O28" s="322" t="s">
        <v>5296</v>
      </c>
      <c r="P28" s="95"/>
      <c r="R28" s="86" t="str">
        <f t="shared" si="5"/>
        <v>312</v>
      </c>
      <c r="S28" s="86" t="str">
        <f t="shared" si="6"/>
        <v>31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3212</v>
      </c>
      <c r="D29" s="91" t="str">
        <f t="shared" si="2"/>
        <v>Naknade za prijevoz, za rad na terenu i odvojeni život</v>
      </c>
      <c r="E29" s="129" t="s">
        <v>1388</v>
      </c>
      <c r="F29" s="91" t="str">
        <f t="shared" si="3"/>
        <v>DATACROSS – Napredne metode i tehnologije u znanosti o podacima i kooperativnim sustavima</v>
      </c>
      <c r="G29" s="91" t="str">
        <f t="shared" si="4"/>
        <v>0942</v>
      </c>
      <c r="H29" s="128">
        <v>500</v>
      </c>
      <c r="I29" s="128"/>
      <c r="J29" s="128"/>
      <c r="K29" s="143"/>
      <c r="L29" s="142">
        <v>43040</v>
      </c>
      <c r="M29" s="142">
        <v>44865</v>
      </c>
      <c r="N29" s="143" t="s">
        <v>5289</v>
      </c>
      <c r="O29" s="322" t="s">
        <v>5296</v>
      </c>
      <c r="P29" s="95"/>
      <c r="R29" s="86" t="str">
        <f t="shared" si="5"/>
        <v>321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1"/>
        <v>Ostale pomoći</v>
      </c>
      <c r="C30" s="96">
        <v>3213</v>
      </c>
      <c r="D30" s="91" t="str">
        <f t="shared" si="2"/>
        <v>Stručno usavršavanje zaposlenika</v>
      </c>
      <c r="E30" s="129" t="s">
        <v>1388</v>
      </c>
      <c r="F30" s="91" t="str">
        <f t="shared" si="3"/>
        <v>DATACROSS – Napredne metode i tehnologije u znanosti o podacima i kooperativnim sustavima</v>
      </c>
      <c r="G30" s="91" t="str">
        <f t="shared" si="4"/>
        <v>0942</v>
      </c>
      <c r="H30" s="128">
        <v>500</v>
      </c>
      <c r="I30" s="128"/>
      <c r="J30" s="128"/>
      <c r="K30" s="143"/>
      <c r="L30" s="142">
        <v>43040</v>
      </c>
      <c r="M30" s="142">
        <v>44865</v>
      </c>
      <c r="N30" s="143" t="s">
        <v>5289</v>
      </c>
      <c r="O30" s="322" t="s">
        <v>5296</v>
      </c>
      <c r="P30" s="95"/>
      <c r="R30" s="86" t="str">
        <f t="shared" si="5"/>
        <v>321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L12" sqref="L12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384544</v>
      </c>
      <c r="E5" s="3"/>
      <c r="F5" s="3"/>
      <c r="G5" s="3"/>
      <c r="H5" s="3"/>
      <c r="I5" s="3">
        <v>270000</v>
      </c>
      <c r="J5" s="3"/>
      <c r="K5" s="3">
        <v>62000</v>
      </c>
      <c r="L5" s="3"/>
      <c r="M5" s="3"/>
      <c r="N5" s="3"/>
      <c r="O5" s="3"/>
      <c r="P5" s="3"/>
      <c r="Q5" s="3"/>
      <c r="R5" s="3"/>
      <c r="S5" s="3"/>
      <c r="T5" s="3">
        <v>52544</v>
      </c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6864848</v>
      </c>
      <c r="E6" s="12">
        <f>+'A.1 PRIHODI'!E8</f>
        <v>5108584</v>
      </c>
      <c r="F6" s="12">
        <f>+'A.1 PRIHODI'!F8</f>
        <v>0</v>
      </c>
      <c r="G6" s="12">
        <f>+'A.1 PRIHODI'!G8</f>
        <v>176705</v>
      </c>
      <c r="H6" s="12">
        <f>+'A.1 PRIHODI'!H8</f>
        <v>0</v>
      </c>
      <c r="I6" s="12">
        <f>+'A.1 PRIHODI'!I8+'B. RAČUN FIN'!I6</f>
        <v>657800</v>
      </c>
      <c r="J6" s="12">
        <f>+'A.1 PRIHODI'!J8</f>
        <v>12421</v>
      </c>
      <c r="K6" s="12">
        <f>+'A.1 PRIHODI'!K8</f>
        <v>462208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239817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207048</v>
      </c>
      <c r="U6" s="12">
        <f>+'A.1 PRIHODI'!U8</f>
        <v>0</v>
      </c>
      <c r="V6" s="12">
        <f>+'A.1 PRIHODI'!V8</f>
        <v>265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-185508</v>
      </c>
      <c r="E7" s="197"/>
      <c r="F7" s="197"/>
      <c r="G7" s="197"/>
      <c r="H7" s="197"/>
      <c r="I7" s="197">
        <v>-61992</v>
      </c>
      <c r="J7" s="197"/>
      <c r="K7" s="197">
        <v>-85786</v>
      </c>
      <c r="L7" s="197"/>
      <c r="M7" s="197"/>
      <c r="N7" s="197"/>
      <c r="O7" s="197">
        <v>-37730</v>
      </c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7063884</v>
      </c>
      <c r="E8" s="12">
        <f>+E5+E6+E7</f>
        <v>5108584</v>
      </c>
      <c r="F8" s="12">
        <f t="shared" ref="F8:W8" si="1">+F5+F6+F7</f>
        <v>0</v>
      </c>
      <c r="G8" s="12">
        <f t="shared" si="1"/>
        <v>176705</v>
      </c>
      <c r="H8" s="12">
        <f t="shared" si="1"/>
        <v>0</v>
      </c>
      <c r="I8" s="12">
        <f t="shared" si="1"/>
        <v>865808</v>
      </c>
      <c r="J8" s="12">
        <f t="shared" si="1"/>
        <v>12421</v>
      </c>
      <c r="K8" s="12">
        <f t="shared" si="1"/>
        <v>438422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202087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259592</v>
      </c>
      <c r="U8" s="12">
        <f t="shared" si="1"/>
        <v>0</v>
      </c>
      <c r="V8" s="12">
        <f t="shared" si="1"/>
        <v>265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7063884</v>
      </c>
      <c r="E9" s="82">
        <f>+'A.2 RASHODI'!E4+'B. RAČUN FIN'!E11</f>
        <v>5108584</v>
      </c>
      <c r="F9" s="82">
        <f>+'A.2 RASHODI'!F4+'B. RAČUN FIN'!F11</f>
        <v>0</v>
      </c>
      <c r="G9" s="82">
        <f>+'A.2 RASHODI'!G4+'B. RAČUN FIN'!G11</f>
        <v>176705</v>
      </c>
      <c r="H9" s="82">
        <f>+'A.2 RASHODI'!H4+'B. RAČUN FIN'!H11</f>
        <v>0</v>
      </c>
      <c r="I9" s="82">
        <f>+'A.2 RASHODI'!I4+'B. RAČUN FIN'!I11</f>
        <v>865808</v>
      </c>
      <c r="J9" s="82">
        <f>+'A.2 RASHODI'!J4+'B. RAČUN FIN'!J11</f>
        <v>12421</v>
      </c>
      <c r="K9" s="82">
        <f>+'A.2 RASHODI'!K4+'B. RAČUN FIN'!K11</f>
        <v>438422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202087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259592</v>
      </c>
      <c r="U9" s="82">
        <f>+'A.2 RASHODI'!U4+'B. RAČUN FIN'!U11</f>
        <v>0</v>
      </c>
      <c r="V9" s="82">
        <f>+'A.2 RASHODI'!V4+'B. RAČUN FIN'!V11</f>
        <v>265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185508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61992</v>
      </c>
      <c r="J13" s="131">
        <f t="shared" si="4"/>
        <v>0</v>
      </c>
      <c r="K13" s="131">
        <f t="shared" si="4"/>
        <v>85786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37730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6109439</v>
      </c>
      <c r="E14" s="12">
        <f>+'A.1 PRIHODI'!E22</f>
        <v>5129621</v>
      </c>
      <c r="F14" s="12">
        <f>+'A.1 PRIHODI'!F22</f>
        <v>0</v>
      </c>
      <c r="G14" s="12">
        <f>+'A.1 PRIHODI'!G22</f>
        <v>176705</v>
      </c>
      <c r="H14" s="12">
        <f>+'A.1 PRIHODI'!H22</f>
        <v>0</v>
      </c>
      <c r="I14" s="12">
        <f>+'A.1 PRIHODI'!I22+'B. RAČUN FIN'!I17</f>
        <v>657800</v>
      </c>
      <c r="J14" s="12">
        <f>+'A.1 PRIHODI'!J22</f>
        <v>0</v>
      </c>
      <c r="K14" s="12">
        <f>+'A.1 PRIHODI'!K22</f>
        <v>145048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265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-247500</v>
      </c>
      <c r="E15" s="65"/>
      <c r="F15" s="65"/>
      <c r="G15" s="65"/>
      <c r="H15" s="65"/>
      <c r="I15" s="65">
        <v>-123984</v>
      </c>
      <c r="J15" s="65"/>
      <c r="K15" s="65">
        <v>-85786</v>
      </c>
      <c r="L15" s="65"/>
      <c r="M15" s="3"/>
      <c r="N15" s="65"/>
      <c r="O15" s="65">
        <v>-37730</v>
      </c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6047447</v>
      </c>
      <c r="E16" s="12">
        <f>+E13+E14+E15</f>
        <v>5129621</v>
      </c>
      <c r="F16" s="12">
        <f t="shared" ref="F16:W16" si="5">+F13+F14+F15</f>
        <v>0</v>
      </c>
      <c r="G16" s="12">
        <f t="shared" si="5"/>
        <v>176705</v>
      </c>
      <c r="H16" s="12">
        <f t="shared" si="5"/>
        <v>0</v>
      </c>
      <c r="I16" s="12">
        <f t="shared" si="5"/>
        <v>595808</v>
      </c>
      <c r="J16" s="12">
        <f t="shared" si="5"/>
        <v>0</v>
      </c>
      <c r="K16" s="12">
        <f t="shared" si="5"/>
        <v>145048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265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6047447</v>
      </c>
      <c r="E17" s="82">
        <f>+'A.2 RASHODI'!E21+'B. RAČUN FIN'!E22</f>
        <v>5129621</v>
      </c>
      <c r="F17" s="82">
        <f>+'A.2 RASHODI'!F21+'B. RAČUN FIN'!F22</f>
        <v>0</v>
      </c>
      <c r="G17" s="82">
        <f>+'A.2 RASHODI'!G21+'B. RAČUN FIN'!G22</f>
        <v>176705</v>
      </c>
      <c r="H17" s="82">
        <f>+'A.2 RASHODI'!H21+'B. RAČUN FIN'!H22</f>
        <v>0</v>
      </c>
      <c r="I17" s="82">
        <f>+'A.2 RASHODI'!I21+'B. RAČUN FIN'!I22</f>
        <v>595808</v>
      </c>
      <c r="J17" s="82">
        <f>+'A.2 RASHODI'!J21+'B. RAČUN FIN'!J22</f>
        <v>0</v>
      </c>
      <c r="K17" s="82">
        <f>+'A.2 RASHODI'!K21+'B. RAČUN FIN'!K22</f>
        <v>145048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265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247500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123984</v>
      </c>
      <c r="J21" s="131">
        <f t="shared" si="8"/>
        <v>0</v>
      </c>
      <c r="K21" s="131">
        <f t="shared" si="8"/>
        <v>85786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37730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6073650</v>
      </c>
      <c r="E22" s="12">
        <f>+'A.1 PRIHODI'!E36</f>
        <v>5150757</v>
      </c>
      <c r="F22" s="12">
        <f>+'A.1 PRIHODI'!F36</f>
        <v>0</v>
      </c>
      <c r="G22" s="12">
        <f>+'A.1 PRIHODI'!G36</f>
        <v>176705</v>
      </c>
      <c r="H22" s="12">
        <f>+'A.1 PRIHODI'!H36</f>
        <v>0</v>
      </c>
      <c r="I22" s="12">
        <f>+'A.1 PRIHODI'!I36+'B. RAČUN FIN'!I28</f>
        <v>657800</v>
      </c>
      <c r="J22" s="12">
        <f>+'A.1 PRIHODI'!J36</f>
        <v>0</v>
      </c>
      <c r="K22" s="12">
        <f>+'A.1 PRIHODI'!K36</f>
        <v>88123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265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-309493</v>
      </c>
      <c r="E23" s="65"/>
      <c r="F23" s="65"/>
      <c r="G23" s="65"/>
      <c r="H23" s="65"/>
      <c r="I23" s="65">
        <v>-185976</v>
      </c>
      <c r="J23" s="65"/>
      <c r="K23" s="65">
        <v>-85787</v>
      </c>
      <c r="L23" s="65"/>
      <c r="M23" s="3"/>
      <c r="N23" s="65"/>
      <c r="O23" s="65">
        <v>-37730</v>
      </c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6011657</v>
      </c>
      <c r="E24" s="12">
        <f>+E21+E22+E23</f>
        <v>5150757</v>
      </c>
      <c r="F24" s="12">
        <f t="shared" ref="F24:W24" si="9">+F21+F22+F23</f>
        <v>0</v>
      </c>
      <c r="G24" s="12">
        <f t="shared" si="9"/>
        <v>176705</v>
      </c>
      <c r="H24" s="12">
        <f t="shared" si="9"/>
        <v>0</v>
      </c>
      <c r="I24" s="12">
        <f t="shared" si="9"/>
        <v>595808</v>
      </c>
      <c r="J24" s="12">
        <f t="shared" si="9"/>
        <v>0</v>
      </c>
      <c r="K24" s="12">
        <f t="shared" si="9"/>
        <v>88122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265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6011657</v>
      </c>
      <c r="E25" s="82">
        <f>+'A.2 RASHODI'!E38+'B. RAČUN FIN'!E33</f>
        <v>5150757</v>
      </c>
      <c r="F25" s="82">
        <f>+'A.2 RASHODI'!F38+'B. RAČUN FIN'!F33</f>
        <v>0</v>
      </c>
      <c r="G25" s="82">
        <f>+'A.2 RASHODI'!G38+'B. RAČUN FIN'!G33</f>
        <v>176705</v>
      </c>
      <c r="H25" s="82">
        <f>+'A.2 RASHODI'!H38+'B. RAČUN FIN'!H33</f>
        <v>0</v>
      </c>
      <c r="I25" s="82">
        <f>+'A.2 RASHODI'!I38+'B. RAČUN FIN'!I33</f>
        <v>595808</v>
      </c>
      <c r="J25" s="82">
        <f>+'A.2 RASHODI'!J38+'B. RAČUN FIN'!J33</f>
        <v>0</v>
      </c>
      <c r="K25" s="82">
        <f>+'A.2 RASHODI'!K38+'B. RAČUN FIN'!K33</f>
        <v>88122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265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6864848</v>
      </c>
      <c r="E8" s="69">
        <f>+E19+E16</f>
        <v>5108584</v>
      </c>
      <c r="F8" s="69">
        <f>+F19+F16</f>
        <v>0</v>
      </c>
      <c r="G8" s="69">
        <f>+G19+G16</f>
        <v>176705</v>
      </c>
      <c r="H8" s="69">
        <f t="shared" ref="H8:V8" si="0">+H19+H16</f>
        <v>0</v>
      </c>
      <c r="I8" s="69">
        <f t="shared" si="0"/>
        <v>657800</v>
      </c>
      <c r="J8" s="69">
        <f>+J19+J16</f>
        <v>12421</v>
      </c>
      <c r="K8" s="69">
        <f t="shared" si="0"/>
        <v>462208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239817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207048</v>
      </c>
      <c r="U8" s="69">
        <f t="shared" si="0"/>
        <v>0</v>
      </c>
      <c r="V8" s="69">
        <f t="shared" si="0"/>
        <v>265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714446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12421</v>
      </c>
      <c r="K10" s="132">
        <f>SUMIFS('Unos prihoda i primitaka'!$G$3:$G$501,'Unos prihoda i primitaka'!$C$3:$C$501,"=52",'Unos prihoda i primitaka'!$L$3:$L$501,"=63")</f>
        <v>462208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239817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270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270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657800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657800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383483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176435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207048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5108584</v>
      </c>
      <c r="E14" s="132">
        <f>SUMIFS('Unos prihoda i primitaka'!$G$3:$G$501,'Unos prihoda i primitaka'!$C$3:$C$501,"=11",'Unos prihoda i primitaka'!$L$3:$L$501,"=67")</f>
        <v>5108584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6864583</v>
      </c>
      <c r="E16" s="4">
        <f t="shared" ref="E16:V16" si="2">SUM(E9:E15)</f>
        <v>5108584</v>
      </c>
      <c r="F16" s="4">
        <f t="shared" si="2"/>
        <v>0</v>
      </c>
      <c r="G16" s="4">
        <f t="shared" si="2"/>
        <v>176705</v>
      </c>
      <c r="H16" s="4">
        <f t="shared" si="2"/>
        <v>0</v>
      </c>
      <c r="I16" s="4">
        <f t="shared" si="2"/>
        <v>657800</v>
      </c>
      <c r="J16" s="4">
        <f t="shared" si="2"/>
        <v>12421</v>
      </c>
      <c r="K16" s="4">
        <f t="shared" si="2"/>
        <v>462208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239817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207048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265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265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265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265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6109439</v>
      </c>
      <c r="E22" s="69">
        <f t="shared" ref="E22:V22" si="4">+E33+E30</f>
        <v>5129621</v>
      </c>
      <c r="F22" s="69">
        <f t="shared" si="4"/>
        <v>0</v>
      </c>
      <c r="G22" s="69">
        <f t="shared" si="4"/>
        <v>176705</v>
      </c>
      <c r="H22" s="69">
        <f t="shared" si="4"/>
        <v>0</v>
      </c>
      <c r="I22" s="69">
        <f t="shared" si="4"/>
        <v>657800</v>
      </c>
      <c r="J22" s="69">
        <f t="shared" si="4"/>
        <v>0</v>
      </c>
      <c r="K22" s="69">
        <f t="shared" si="4"/>
        <v>145048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265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145048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145048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270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270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657800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657800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176435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176435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5129621</v>
      </c>
      <c r="E28" s="132">
        <f>SUMIFS('Unos prihoda i primitaka'!$H$3:$H$501,'Unos prihoda i primitaka'!$C$3:$C$501,"=11",'Unos prihoda i primitaka'!$L$3:$L$501,"=67")</f>
        <v>5129621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6109174</v>
      </c>
      <c r="E30" s="4">
        <f t="shared" ref="E30:V30" si="6">SUM(E23:E29)</f>
        <v>5129621</v>
      </c>
      <c r="F30" s="4">
        <f t="shared" si="6"/>
        <v>0</v>
      </c>
      <c r="G30" s="4">
        <f t="shared" si="6"/>
        <v>176705</v>
      </c>
      <c r="H30" s="4">
        <f t="shared" si="6"/>
        <v>0</v>
      </c>
      <c r="I30" s="4">
        <f t="shared" si="6"/>
        <v>657800</v>
      </c>
      <c r="J30" s="4">
        <f t="shared" si="6"/>
        <v>0</v>
      </c>
      <c r="K30" s="4">
        <f t="shared" si="6"/>
        <v>145048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265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265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265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265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6073650</v>
      </c>
      <c r="E36" s="69">
        <f t="shared" ref="E36:V36" si="9">+E47+E44</f>
        <v>5150757</v>
      </c>
      <c r="F36" s="69">
        <f t="shared" si="9"/>
        <v>0</v>
      </c>
      <c r="G36" s="69">
        <f t="shared" si="9"/>
        <v>176705</v>
      </c>
      <c r="H36" s="69">
        <f t="shared" si="9"/>
        <v>0</v>
      </c>
      <c r="I36" s="69">
        <f t="shared" si="9"/>
        <v>657800</v>
      </c>
      <c r="J36" s="69">
        <f t="shared" si="9"/>
        <v>0</v>
      </c>
      <c r="K36" s="69">
        <f t="shared" si="9"/>
        <v>88123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265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88123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88123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270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270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657800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657800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176435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176435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5150757</v>
      </c>
      <c r="E42" s="132">
        <f>SUMIFS('Unos prihoda i primitaka'!$I$3:$I$501,'Unos prihoda i primitaka'!$C$3:$C$501,"=11",'Unos prihoda i primitaka'!$L$3:$L$501,"=67")</f>
        <v>5150757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6073385</v>
      </c>
      <c r="E44" s="4">
        <f t="shared" ref="E44:V44" si="10">SUM(E37:E43)</f>
        <v>5150757</v>
      </c>
      <c r="F44" s="4">
        <f t="shared" si="10"/>
        <v>0</v>
      </c>
      <c r="G44" s="4">
        <f t="shared" si="10"/>
        <v>176705</v>
      </c>
      <c r="H44" s="4">
        <f t="shared" si="10"/>
        <v>0</v>
      </c>
      <c r="I44" s="4">
        <f t="shared" si="10"/>
        <v>657800</v>
      </c>
      <c r="J44" s="4">
        <f t="shared" si="10"/>
        <v>0</v>
      </c>
      <c r="K44" s="4">
        <f t="shared" si="10"/>
        <v>88123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265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265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265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265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7063884</v>
      </c>
      <c r="E4" s="70">
        <f>E5+E13</f>
        <v>5108584</v>
      </c>
      <c r="F4" s="70">
        <f t="shared" ref="F4:W4" si="0">F5+F13</f>
        <v>0</v>
      </c>
      <c r="G4" s="70">
        <f t="shared" si="0"/>
        <v>176705</v>
      </c>
      <c r="H4" s="70">
        <f t="shared" si="0"/>
        <v>0</v>
      </c>
      <c r="I4" s="70">
        <f t="shared" si="0"/>
        <v>865808</v>
      </c>
      <c r="J4" s="70">
        <f t="shared" si="0"/>
        <v>12421</v>
      </c>
      <c r="K4" s="70">
        <f>K5+K13</f>
        <v>438422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202087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259592</v>
      </c>
      <c r="U4" s="70">
        <f t="shared" si="0"/>
        <v>0</v>
      </c>
      <c r="V4" s="70">
        <f t="shared" si="0"/>
        <v>265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6471113</v>
      </c>
      <c r="E5" s="78">
        <f t="shared" ref="E5:G5" si="2">SUM(E6:E12)</f>
        <v>5016142</v>
      </c>
      <c r="F5" s="78">
        <f t="shared" si="2"/>
        <v>0</v>
      </c>
      <c r="G5" s="78">
        <f t="shared" si="2"/>
        <v>176439</v>
      </c>
      <c r="H5" s="78">
        <f>SUM(H6:H12)</f>
        <v>0</v>
      </c>
      <c r="I5" s="78">
        <f t="shared" ref="I5:K5" si="3">SUM(I6:I12)</f>
        <v>480808</v>
      </c>
      <c r="J5" s="78">
        <f t="shared" si="3"/>
        <v>12421</v>
      </c>
      <c r="K5" s="78">
        <f t="shared" si="3"/>
        <v>327606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202087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255610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5184259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4323525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117193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278140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289536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69705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106160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1274061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690535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59047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196138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12421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38070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128400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149450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5411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2082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199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3130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3982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3982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3400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3400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592771</v>
      </c>
      <c r="E13" s="79">
        <f t="shared" ref="E13:G13" si="6">SUM(E14:E18)</f>
        <v>92442</v>
      </c>
      <c r="F13" s="79">
        <f t="shared" si="6"/>
        <v>0</v>
      </c>
      <c r="G13" s="79">
        <f t="shared" si="6"/>
        <v>266</v>
      </c>
      <c r="H13" s="79">
        <f>SUM(H14:H18)</f>
        <v>0</v>
      </c>
      <c r="I13" s="79">
        <f t="shared" ref="I13:K13" si="7">SUM(I14:I18)</f>
        <v>385000</v>
      </c>
      <c r="J13" s="79">
        <f t="shared" si="7"/>
        <v>0</v>
      </c>
      <c r="K13" s="79">
        <f t="shared" si="7"/>
        <v>110816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3982</v>
      </c>
      <c r="U13" s="79">
        <f t="shared" si="9"/>
        <v>0</v>
      </c>
      <c r="V13" s="79">
        <f t="shared" si="9"/>
        <v>265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592771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92442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266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385000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110816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3982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265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6047447</v>
      </c>
      <c r="E21" s="70">
        <f>+E22+E30</f>
        <v>5129621</v>
      </c>
      <c r="F21" s="70">
        <f t="shared" ref="F21:W21" si="11">+F22+F30</f>
        <v>0</v>
      </c>
      <c r="G21" s="70">
        <f t="shared" si="11"/>
        <v>176705</v>
      </c>
      <c r="H21" s="70">
        <f t="shared" si="11"/>
        <v>0</v>
      </c>
      <c r="I21" s="70">
        <f t="shared" si="11"/>
        <v>595808</v>
      </c>
      <c r="J21" s="70">
        <f t="shared" si="11"/>
        <v>0</v>
      </c>
      <c r="K21" s="70">
        <f t="shared" si="11"/>
        <v>145048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265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5839474</v>
      </c>
      <c r="E22" s="78">
        <f t="shared" ref="E22:W22" si="12">SUM(E23:E29)</f>
        <v>5037179</v>
      </c>
      <c r="F22" s="78">
        <f t="shared" si="12"/>
        <v>0</v>
      </c>
      <c r="G22" s="78">
        <f t="shared" si="12"/>
        <v>176439</v>
      </c>
      <c r="H22" s="78">
        <f>SUM(H23:H29)</f>
        <v>0</v>
      </c>
      <c r="I22" s="78">
        <f t="shared" si="12"/>
        <v>480808</v>
      </c>
      <c r="J22" s="78">
        <f t="shared" si="12"/>
        <v>0</v>
      </c>
      <c r="K22" s="78">
        <f t="shared" si="12"/>
        <v>145048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4863633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4344070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117193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278140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124230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967030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691027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59047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196138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20818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5411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2082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199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3130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3400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3400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207973</v>
      </c>
      <c r="E30" s="79">
        <f t="shared" ref="E30:G30" si="13">SUM(E31:E35)</f>
        <v>92442</v>
      </c>
      <c r="F30" s="79">
        <f t="shared" si="13"/>
        <v>0</v>
      </c>
      <c r="G30" s="79">
        <f t="shared" si="13"/>
        <v>266</v>
      </c>
      <c r="H30" s="79">
        <f>SUM(H31:H35)</f>
        <v>0</v>
      </c>
      <c r="I30" s="79">
        <f t="shared" ref="I30:K30" si="14">SUM(I31:I35)</f>
        <v>115000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265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207973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92442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266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115000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265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6011657</v>
      </c>
      <c r="E38" s="70">
        <f>E39+E47</f>
        <v>5150757</v>
      </c>
      <c r="F38" s="70">
        <f t="shared" ref="F38:W38" si="18">F39+F47</f>
        <v>0</v>
      </c>
      <c r="G38" s="70">
        <f t="shared" si="18"/>
        <v>176705</v>
      </c>
      <c r="H38" s="70">
        <f t="shared" si="18"/>
        <v>0</v>
      </c>
      <c r="I38" s="70">
        <f t="shared" si="18"/>
        <v>595808</v>
      </c>
      <c r="J38" s="70">
        <f t="shared" si="18"/>
        <v>0</v>
      </c>
      <c r="K38" s="70">
        <f t="shared" si="18"/>
        <v>88122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265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5803684</v>
      </c>
      <c r="E39" s="78">
        <f t="shared" ref="E39:G39" si="19">SUM(E40:E46)</f>
        <v>5058315</v>
      </c>
      <c r="F39" s="78">
        <f t="shared" si="19"/>
        <v>0</v>
      </c>
      <c r="G39" s="78">
        <f t="shared" si="19"/>
        <v>176439</v>
      </c>
      <c r="H39" s="78">
        <f>SUM(H40:H46)</f>
        <v>0</v>
      </c>
      <c r="I39" s="78">
        <f t="shared" ref="I39:K39" si="20">SUM(I40:I46)</f>
        <v>480808</v>
      </c>
      <c r="J39" s="78">
        <f t="shared" si="20"/>
        <v>0</v>
      </c>
      <c r="K39" s="78">
        <f t="shared" si="20"/>
        <v>88122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4827348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4364711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117193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278140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67304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967525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691522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59047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196138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20818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5411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2082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199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3130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3400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3400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207973</v>
      </c>
      <c r="E47" s="79">
        <f t="shared" ref="E47:G47" si="23">SUM(E48:E52)</f>
        <v>92442</v>
      </c>
      <c r="F47" s="79">
        <f t="shared" si="23"/>
        <v>0</v>
      </c>
      <c r="G47" s="79">
        <f t="shared" si="23"/>
        <v>266</v>
      </c>
      <c r="H47" s="79">
        <f>SUM(H48:H52)</f>
        <v>0</v>
      </c>
      <c r="I47" s="79">
        <f t="shared" ref="I47:K47" si="24">SUM(I48:I52)</f>
        <v>115000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265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207973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92442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266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115000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265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orientation="landscape" useFirstPageNumber="1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4"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7063884</v>
      </c>
      <c r="D5" s="339">
        <f t="shared" ref="D5:E5" si="0">+D6+D9+D11+D14+D25+D28+D30</f>
        <v>6047447</v>
      </c>
      <c r="E5" s="339">
        <f t="shared" si="0"/>
        <v>6011657</v>
      </c>
    </row>
    <row r="6" spans="1:193">
      <c r="A6" s="312">
        <v>1</v>
      </c>
      <c r="B6" s="67" t="s">
        <v>5131</v>
      </c>
      <c r="C6" s="338">
        <f>+C7+C8</f>
        <v>5108584</v>
      </c>
      <c r="D6" s="338">
        <f t="shared" ref="D6:E6" si="1">+D7+D8</f>
        <v>5129621</v>
      </c>
      <c r="E6" s="338">
        <f t="shared" si="1"/>
        <v>5150757</v>
      </c>
    </row>
    <row r="7" spans="1:193">
      <c r="A7" s="309">
        <v>11</v>
      </c>
      <c r="B7" s="48" t="s">
        <v>5118</v>
      </c>
      <c r="C7" s="337">
        <f>+'A.2 RASHODI'!E4</f>
        <v>5108584</v>
      </c>
      <c r="D7" s="337">
        <f>+'A.2 RASHODI'!E21</f>
        <v>5129621</v>
      </c>
      <c r="E7" s="337">
        <f>+'A.2 RASHODI'!E38</f>
        <v>5150757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176705</v>
      </c>
      <c r="D9" s="338">
        <f t="shared" ref="D9:E9" si="2">+D10</f>
        <v>176705</v>
      </c>
      <c r="E9" s="338">
        <f t="shared" si="2"/>
        <v>176705</v>
      </c>
    </row>
    <row r="10" spans="1:193">
      <c r="A10" s="309">
        <v>31</v>
      </c>
      <c r="B10" s="48" t="s">
        <v>5119</v>
      </c>
      <c r="C10" s="337">
        <f>+'A.2 RASHODI'!G4</f>
        <v>176705</v>
      </c>
      <c r="D10" s="337">
        <f>+'A.2 RASHODI'!G21</f>
        <v>176705</v>
      </c>
      <c r="E10" s="337">
        <f>+'A.2 RASHODI'!G38</f>
        <v>176705</v>
      </c>
    </row>
    <row r="11" spans="1:193">
      <c r="A11" s="312">
        <v>4</v>
      </c>
      <c r="B11" s="67" t="s">
        <v>5133</v>
      </c>
      <c r="C11" s="338">
        <f>+C12+C13</f>
        <v>865808</v>
      </c>
      <c r="D11" s="338">
        <f t="shared" ref="D11:E11" si="3">+D12+D13</f>
        <v>595808</v>
      </c>
      <c r="E11" s="338">
        <f t="shared" si="3"/>
        <v>595808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865808</v>
      </c>
      <c r="D13" s="337">
        <f>+'A.2 RASHODI'!I21</f>
        <v>595808</v>
      </c>
      <c r="E13" s="337">
        <f>+'A.2 RASHODI'!I38</f>
        <v>595808</v>
      </c>
    </row>
    <row r="14" spans="1:193">
      <c r="A14" s="312">
        <v>5</v>
      </c>
      <c r="B14" s="67" t="s">
        <v>5134</v>
      </c>
      <c r="C14" s="338">
        <f>SUM(C15:C24)</f>
        <v>652930</v>
      </c>
      <c r="D14" s="338">
        <f t="shared" ref="D14:E14" si="4">SUM(D15:D24)</f>
        <v>145048</v>
      </c>
      <c r="E14" s="338">
        <f t="shared" si="4"/>
        <v>88122</v>
      </c>
    </row>
    <row r="15" spans="1:193">
      <c r="A15" s="309">
        <v>51</v>
      </c>
      <c r="B15" s="48" t="s">
        <v>5122</v>
      </c>
      <c r="C15" s="337">
        <f>+'A.2 RASHODI'!J4</f>
        <v>12421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438422</v>
      </c>
      <c r="D16" s="337">
        <f>+'A.2 RASHODI'!K21</f>
        <v>145048</v>
      </c>
      <c r="E16" s="337">
        <f>+'A.2 RASHODI'!K38</f>
        <v>88122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202087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259592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259592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265</v>
      </c>
      <c r="D28" s="338">
        <f t="shared" ref="D28:E28" si="6">+D29</f>
        <v>265</v>
      </c>
      <c r="E28" s="338">
        <f t="shared" si="6"/>
        <v>265</v>
      </c>
    </row>
    <row r="29" spans="1:5" ht="25.5">
      <c r="A29" s="309">
        <v>71</v>
      </c>
      <c r="B29" s="48" t="s">
        <v>5130</v>
      </c>
      <c r="C29" s="337">
        <f>+'A.2 RASHODI'!V4</f>
        <v>265</v>
      </c>
      <c r="D29" s="337">
        <f>+'A.2 RASHODI'!V21</f>
        <v>265</v>
      </c>
      <c r="E29" s="337">
        <f>+'A.2 RASHODI'!V38</f>
        <v>265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K84"/>
  <sheetViews>
    <sheetView workbookViewId="0">
      <pane xSplit="1" ySplit="4" topLeftCell="B53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6885258</v>
      </c>
      <c r="D5" s="70">
        <f t="shared" ref="D5:E5" si="0">+D6+D15+D21+D28+D38+D45+D52+D59+D66+D75</f>
        <v>6047447</v>
      </c>
      <c r="E5" s="70">
        <f t="shared" si="0"/>
        <v>6011657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6885258</v>
      </c>
      <c r="D66" s="345">
        <f>SUM(D67:D74)</f>
        <v>6047447</v>
      </c>
      <c r="E66" s="345">
        <f>SUM(E67:E74)</f>
        <v>6011657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6885258</v>
      </c>
      <c r="D70" s="337">
        <f>SUMIF('Unos rashoda i izdataka'!$R$3:$R$501,'A.4 RASHODI FUNK'!$A70,'Unos rashoda i izdataka'!$K$3:$K$501)+SUMIF('Unos rashoda P4'!$T$3:$T$501,'A.4 RASHODI FUNK'!$A70,'Unos rashoda P4'!$I$3:$I$501)</f>
        <v>6047447</v>
      </c>
      <c r="E70" s="337">
        <f>SUMIF('Unos rashoda i izdataka'!$R$3:$R$501,'A.4 RASHODI FUNK'!$A70,'Unos rashoda i izdataka'!$L$3:$L$501)+SUMIF('Unos rashoda P4'!$T$3:$T$501,'A.4 RASHODI FUNK'!$A70,'Unos rashoda P4'!$J$3:$J$501)</f>
        <v>6011657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Mirta Hanzer</cp:lastModifiedBy>
  <cp:lastPrinted>2022-09-28T10:53:57Z</cp:lastPrinted>
  <dcterms:created xsi:type="dcterms:W3CDTF">2018-09-10T07:36:17Z</dcterms:created>
  <dcterms:modified xsi:type="dcterms:W3CDTF">2022-12-05T12:18:09Z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